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BA26" i="1"/>
  <c r="AZ26"/>
  <c r="AY26"/>
  <c r="AX26"/>
  <c r="AW26"/>
  <c r="AV26"/>
  <c r="AU26"/>
  <c r="AT26"/>
  <c r="AS26"/>
  <c r="AR26"/>
  <c r="AQ26"/>
  <c r="AP26"/>
  <c r="BB26" l="1"/>
  <c r="BF26"/>
  <c r="BJ20"/>
  <c r="BI18"/>
  <c r="BI19"/>
  <c r="AX20" l="1"/>
  <c r="AW20"/>
  <c r="AV20" l="1"/>
  <c r="AU20"/>
  <c r="BI22" s="1"/>
  <c r="BG24"/>
  <c r="BF24" l="1"/>
  <c r="BA23"/>
  <c r="AZ23"/>
  <c r="AY23"/>
  <c r="AX23"/>
  <c r="AW23"/>
  <c r="AV23"/>
  <c r="BF19" l="1"/>
  <c r="AH19"/>
  <c r="AE19"/>
  <c r="AF19"/>
  <c r="R19"/>
  <c r="Q19" l="1"/>
  <c r="BF17"/>
  <c r="BL17"/>
  <c r="BA17"/>
  <c r="AZ17"/>
  <c r="AY17"/>
  <c r="BK17"/>
  <c r="AI17"/>
  <c r="AH17"/>
  <c r="T17"/>
  <c r="AG17"/>
  <c r="S17"/>
  <c r="AF17"/>
  <c r="R17"/>
  <c r="BG16"/>
  <c r="BG17"/>
  <c r="BE12" l="1"/>
  <c r="AW18" l="1"/>
  <c r="AV18"/>
  <c r="AD18"/>
  <c r="AD19"/>
  <c r="AC18"/>
  <c r="AC19"/>
  <c r="AB17"/>
  <c r="AU19"/>
  <c r="AB19"/>
  <c r="AB18"/>
  <c r="AA17"/>
  <c r="AA19"/>
  <c r="AA18"/>
  <c r="Z18"/>
  <c r="Z17"/>
  <c r="Y18"/>
  <c r="AR17"/>
  <c r="Y17"/>
  <c r="BC43"/>
  <c r="AU23"/>
  <c r="AT23"/>
  <c r="AS23"/>
  <c r="N23" l="1"/>
  <c r="BD27" s="1"/>
  <c r="M23"/>
  <c r="AA23" s="1"/>
  <c r="L23"/>
  <c r="AF48"/>
  <c r="AH23"/>
  <c r="AG23"/>
  <c r="AF23"/>
  <c r="AE23"/>
  <c r="AD23"/>
  <c r="AC23"/>
  <c r="T23"/>
  <c r="S23"/>
  <c r="R23"/>
  <c r="Q23"/>
  <c r="P23"/>
  <c r="O23"/>
  <c r="BC38"/>
  <c r="AB23" l="1"/>
  <c r="BC27" s="1"/>
  <c r="Z23"/>
  <c r="M22"/>
  <c r="M21"/>
  <c r="BB25"/>
  <c r="AX21"/>
  <c r="AW21"/>
  <c r="AV21"/>
  <c r="AU21"/>
  <c r="AI16"/>
  <c r="AS16"/>
  <c r="AQ16"/>
  <c r="AP16"/>
  <c r="K23"/>
  <c r="J23"/>
  <c r="X23" s="1"/>
  <c r="AQ23" s="1"/>
  <c r="J48" l="1"/>
  <c r="W23"/>
  <c r="S48" s="1"/>
  <c r="AF50" s="1"/>
  <c r="AF53" s="1"/>
  <c r="Y23"/>
  <c r="AR23" l="1"/>
  <c r="AP23"/>
  <c r="U23"/>
  <c r="O22" l="1"/>
  <c r="N22"/>
  <c r="U22"/>
  <c r="AE22" l="1"/>
  <c r="AX22" s="1"/>
  <c r="AD22"/>
  <c r="AW22" s="1"/>
  <c r="AC22"/>
  <c r="AV22" s="1"/>
  <c r="AI23" l="1"/>
  <c r="AB22"/>
  <c r="AU22" s="1"/>
  <c r="AA22"/>
  <c r="AT22" s="1"/>
  <c r="I16"/>
  <c r="W16" s="1"/>
  <c r="L25"/>
  <c r="N25" s="1"/>
  <c r="Q25" s="1"/>
  <c r="S25" s="1"/>
  <c r="K25"/>
  <c r="M25" s="1"/>
  <c r="J25"/>
  <c r="X25" s="1"/>
  <c r="I25"/>
  <c r="W25" s="1"/>
  <c r="S19"/>
  <c r="W19"/>
  <c r="M16"/>
  <c r="O16" s="1"/>
  <c r="P16" s="1"/>
  <c r="R16" s="1"/>
  <c r="T16" s="1"/>
  <c r="L16"/>
  <c r="N16" s="1"/>
  <c r="Q16" s="1"/>
  <c r="S16" s="1"/>
  <c r="K16"/>
  <c r="Y16" s="1"/>
  <c r="AA16" s="1"/>
  <c r="J16"/>
  <c r="X16" s="1"/>
  <c r="L15"/>
  <c r="N15" s="1"/>
  <c r="Q15" s="1"/>
  <c r="S15" s="1"/>
  <c r="K15"/>
  <c r="J15"/>
  <c r="X15" s="1"/>
  <c r="I15"/>
  <c r="M15" s="1"/>
  <c r="O15" s="1"/>
  <c r="P15" s="1"/>
  <c r="R15" s="1"/>
  <c r="T15" s="1"/>
  <c r="L14"/>
  <c r="N14" s="1"/>
  <c r="Q14" s="1"/>
  <c r="S14" s="1"/>
  <c r="K14"/>
  <c r="J14"/>
  <c r="X14" s="1"/>
  <c r="I14"/>
  <c r="M14" s="1"/>
  <c r="O14" s="1"/>
  <c r="P14" s="1"/>
  <c r="R14" s="1"/>
  <c r="T14" s="1"/>
  <c r="L13"/>
  <c r="N13" s="1"/>
  <c r="Q13" s="1"/>
  <c r="S13" s="1"/>
  <c r="K13"/>
  <c r="J13"/>
  <c r="X13" s="1"/>
  <c r="AQ13" s="1"/>
  <c r="AQ14" s="1"/>
  <c r="I13"/>
  <c r="M13" s="1"/>
  <c r="O13" s="1"/>
  <c r="P13" s="1"/>
  <c r="R13" s="1"/>
  <c r="T13" s="1"/>
  <c r="L12"/>
  <c r="N12" s="1"/>
  <c r="Q12" s="1"/>
  <c r="S12" s="1"/>
  <c r="K12"/>
  <c r="J12"/>
  <c r="X12" s="1"/>
  <c r="AQ12" s="1"/>
  <c r="I12"/>
  <c r="M12" s="1"/>
  <c r="O12" s="1"/>
  <c r="P12" s="1"/>
  <c r="R12" s="1"/>
  <c r="T12" s="1"/>
  <c r="AV16" l="1"/>
  <c r="AR16"/>
  <c r="AT16"/>
  <c r="W14"/>
  <c r="Y14" s="1"/>
  <c r="AA14" s="1"/>
  <c r="AD14" s="1"/>
  <c r="AF14" s="1"/>
  <c r="AH14" s="1"/>
  <c r="AD16"/>
  <c r="AC16"/>
  <c r="M26"/>
  <c r="Z12"/>
  <c r="Y19"/>
  <c r="AR19" s="1"/>
  <c r="I26"/>
  <c r="J26"/>
  <c r="Z14"/>
  <c r="AB14" s="1"/>
  <c r="AE14" s="1"/>
  <c r="AG14" s="1"/>
  <c r="L26"/>
  <c r="W13"/>
  <c r="Y13" s="1"/>
  <c r="AA13" s="1"/>
  <c r="AD13" s="1"/>
  <c r="AF13" s="1"/>
  <c r="AH13" s="1"/>
  <c r="Z13"/>
  <c r="AB13" s="1"/>
  <c r="AE13" s="1"/>
  <c r="AG13" s="1"/>
  <c r="W15"/>
  <c r="Y15" s="1"/>
  <c r="AA15" s="1"/>
  <c r="AC15" s="1"/>
  <c r="Z15"/>
  <c r="AB15" s="1"/>
  <c r="AE15" s="1"/>
  <c r="AG15" s="1"/>
  <c r="Z16"/>
  <c r="AB16" s="1"/>
  <c r="AE16" s="1"/>
  <c r="AG16" s="1"/>
  <c r="Z19"/>
  <c r="Z25"/>
  <c r="AS25" s="1"/>
  <c r="T19"/>
  <c r="P25"/>
  <c r="O25"/>
  <c r="R25" s="1"/>
  <c r="T25" s="1"/>
  <c r="AJ14"/>
  <c r="AJ15"/>
  <c r="AQ15" s="1"/>
  <c r="AC13" l="1"/>
  <c r="AD15"/>
  <c r="AF15" s="1"/>
  <c r="AH15" s="1"/>
  <c r="AG19"/>
  <c r="AS19"/>
  <c r="AW19"/>
  <c r="AI22"/>
  <c r="AC14"/>
  <c r="O26"/>
  <c r="AB12"/>
  <c r="Z26"/>
  <c r="AH16"/>
  <c r="AF16"/>
  <c r="T26"/>
  <c r="S26"/>
  <c r="R26"/>
  <c r="Q26"/>
  <c r="P26"/>
  <c r="N26"/>
  <c r="K26"/>
  <c r="Y25"/>
  <c r="AQ25"/>
  <c r="AP25"/>
  <c r="U25"/>
  <c r="AE20"/>
  <c r="BB20" s="1"/>
  <c r="BF20" s="1"/>
  <c r="AD20"/>
  <c r="AC20"/>
  <c r="AB20"/>
  <c r="AA20"/>
  <c r="AT20" s="1"/>
  <c r="U20"/>
  <c r="W20"/>
  <c r="X21"/>
  <c r="U16"/>
  <c r="U12"/>
  <c r="U14"/>
  <c r="U13"/>
  <c r="X19"/>
  <c r="X18"/>
  <c r="X17"/>
  <c r="W18"/>
  <c r="AP18" s="1"/>
  <c r="W17"/>
  <c r="AP17" s="1"/>
  <c r="AP14"/>
  <c r="W12"/>
  <c r="BB22" l="1"/>
  <c r="AP12"/>
  <c r="Y12"/>
  <c r="Y26" s="1"/>
  <c r="W26"/>
  <c r="AE12"/>
  <c r="X26"/>
  <c r="AR25"/>
  <c r="AB25"/>
  <c r="AA25"/>
  <c r="AU25"/>
  <c r="AI20"/>
  <c r="AG12" l="1"/>
  <c r="AA12"/>
  <c r="AR12"/>
  <c r="AE25"/>
  <c r="AX25" s="1"/>
  <c r="AC25"/>
  <c r="AT25"/>
  <c r="AI15"/>
  <c r="BA14"/>
  <c r="AT13"/>
  <c r="AI19"/>
  <c r="AI18"/>
  <c r="AI13"/>
  <c r="U19"/>
  <c r="U18"/>
  <c r="U17"/>
  <c r="AE21"/>
  <c r="AD21"/>
  <c r="AC21"/>
  <c r="AB21"/>
  <c r="AA21"/>
  <c r="AT21" s="1"/>
  <c r="H26"/>
  <c r="U21"/>
  <c r="BA13"/>
  <c r="AZ12"/>
  <c r="AY13"/>
  <c r="AX12"/>
  <c r="AW13"/>
  <c r="AU13"/>
  <c r="AU12"/>
  <c r="AT14"/>
  <c r="AR13" s="1"/>
  <c r="AR14" s="1"/>
  <c r="AT12"/>
  <c r="AS12"/>
  <c r="AI14"/>
  <c r="U15"/>
  <c r="AB26" l="1"/>
  <c r="AZ25"/>
  <c r="AE26"/>
  <c r="AA26"/>
  <c r="AC12"/>
  <c r="AD12"/>
  <c r="U26"/>
  <c r="AD25"/>
  <c r="AG25"/>
  <c r="AG26" s="1"/>
  <c r="AV25"/>
  <c r="AW25"/>
  <c r="AY25" s="1"/>
  <c r="BA25" s="1"/>
  <c r="AS13"/>
  <c r="AV13"/>
  <c r="AX13"/>
  <c r="AZ13"/>
  <c r="AP13"/>
  <c r="AP15"/>
  <c r="AZ14"/>
  <c r="AI21"/>
  <c r="AY14"/>
  <c r="AS14"/>
  <c r="AU14"/>
  <c r="AW14"/>
  <c r="AV14"/>
  <c r="AX14"/>
  <c r="AC26" l="1"/>
  <c r="AV12"/>
  <c r="AF12"/>
  <c r="AD26"/>
  <c r="AW12"/>
  <c r="AF25"/>
  <c r="AS15"/>
  <c r="AZ15"/>
  <c r="AX15"/>
  <c r="AV15"/>
  <c r="BA15"/>
  <c r="AY15"/>
  <c r="AT15"/>
  <c r="AW15"/>
  <c r="AU15"/>
  <c r="BB14" l="1"/>
  <c r="AF26"/>
  <c r="AH12"/>
  <c r="BA12" s="1"/>
  <c r="AY12"/>
  <c r="AI12"/>
  <c r="AH25"/>
  <c r="AR15"/>
  <c r="AW16"/>
  <c r="AU16"/>
  <c r="AZ16"/>
  <c r="AX16"/>
  <c r="BA16"/>
  <c r="AY16"/>
  <c r="BB16" l="1"/>
  <c r="AH26"/>
  <c r="AI25"/>
  <c r="AI26" s="1"/>
  <c r="AQ17"/>
  <c r="AX17"/>
  <c r="AU17"/>
  <c r="AS17"/>
  <c r="AW17"/>
  <c r="AV17"/>
  <c r="BB15" l="1"/>
  <c r="BB17"/>
  <c r="AQ18"/>
  <c r="AZ18"/>
  <c r="BA18"/>
  <c r="AY18"/>
  <c r="AU18"/>
  <c r="AS18"/>
  <c r="AX18"/>
  <c r="AT18"/>
  <c r="BB18" l="1"/>
  <c r="AQ19"/>
  <c r="AP19"/>
  <c r="BA19"/>
  <c r="AY19"/>
  <c r="AV19"/>
  <c r="AT19"/>
  <c r="AZ19"/>
  <c r="AX19"/>
  <c r="BC33" l="1"/>
  <c r="BC28"/>
  <c r="BC39"/>
  <c r="BC32"/>
  <c r="BB19"/>
  <c r="AQ21"/>
  <c r="BB21" l="1"/>
</calcChain>
</file>

<file path=xl/sharedStrings.xml><?xml version="1.0" encoding="utf-8"?>
<sst xmlns="http://schemas.openxmlformats.org/spreadsheetml/2006/main" count="135" uniqueCount="57">
  <si>
    <t>№ п/п</t>
  </si>
  <si>
    <t>№ маршрута</t>
  </si>
  <si>
    <t>Пункт назначения</t>
  </si>
  <si>
    <t>Вместимость, чел.</t>
  </si>
  <si>
    <t>Количество рейсов в день</t>
  </si>
  <si>
    <t>Протяженность маршрута (км)</t>
  </si>
  <si>
    <t>2(1)</t>
  </si>
  <si>
    <t>Центр-ДРСП</t>
  </si>
  <si>
    <t>2(2)</t>
  </si>
  <si>
    <t>2(3)</t>
  </si>
  <si>
    <t>2(4)</t>
  </si>
  <si>
    <t>Количество рейсов по месяцам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</si>
  <si>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</si>
  <si>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</si>
  <si>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</si>
  <si>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</si>
  <si>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</si>
  <si>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</si>
  <si>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</si>
  <si>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</si>
  <si>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</si>
  <si>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</si>
  <si>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</si>
  <si>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</si>
  <si>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ВСЕГО</t>
  </si>
  <si>
    <t>Пробег с пассажирами, км</t>
  </si>
  <si>
    <t>Сумма субсидий, руб.</t>
  </si>
  <si>
    <t>Малая-п.Бе-зымянный</t>
  </si>
  <si>
    <t>Центр-СПТУ-62</t>
  </si>
  <si>
    <t>п.Южный-ж/д вокзал</t>
  </si>
  <si>
    <t>п.Горняк-сельмаш</t>
  </si>
  <si>
    <t>ИТОГО:</t>
  </si>
  <si>
    <t>Центр-Сады ГРЭС</t>
  </si>
  <si>
    <t>DAEWOO</t>
  </si>
  <si>
    <t>HYUNDAI</t>
  </si>
  <si>
    <t xml:space="preserve"> −</t>
  </si>
  <si>
    <t>ПАЗ</t>
  </si>
  <si>
    <t>Норма субси-дирования,                              руб. на 1 км</t>
  </si>
  <si>
    <t>Центр - Горсады</t>
  </si>
  <si>
    <t>Автобаза №2-вещевой рынок</t>
  </si>
  <si>
    <t>Центр-Сады-Аэропорт</t>
  </si>
  <si>
    <t>Приоритетная марка автомобиля</t>
  </si>
  <si>
    <t xml:space="preserve"> </t>
  </si>
  <si>
    <t>Программа пассажирских перевозок автомобильным транспортом по муниципальным маршрутам на территории города Назарово на 2022 год</t>
  </si>
  <si>
    <t>Малая – 7 кооператив</t>
  </si>
  <si>
    <t>DAEWOO / ПАЗ</t>
  </si>
  <si>
    <r>
      <t xml:space="preserve">июль-декабрь       </t>
    </r>
    <r>
      <rPr>
        <sz val="9"/>
        <rFont val="Arial"/>
        <family val="2"/>
        <charset val="204"/>
      </rPr>
      <t>14</t>
    </r>
  </si>
  <si>
    <t>остаток</t>
  </si>
  <si>
    <t>16 рейсов</t>
  </si>
  <si>
    <t>Перераспределить</t>
  </si>
  <si>
    <r>
      <t xml:space="preserve"> 36  _____    </t>
    </r>
    <r>
      <rPr>
        <sz val="7"/>
        <rFont val="Arial"/>
        <family val="2"/>
        <charset val="204"/>
      </rPr>
      <t xml:space="preserve">октябрь-декабрь  </t>
    </r>
    <r>
      <rPr>
        <sz val="9"/>
        <rFont val="Arial"/>
        <family val="2"/>
        <charset val="204"/>
      </rPr>
      <t>16</t>
    </r>
  </si>
  <si>
    <t>октябрь-декабрь</t>
  </si>
  <si>
    <t>июль-декабрь</t>
  </si>
  <si>
    <t>август-сентябрь</t>
  </si>
  <si>
    <t>HYUNDAI/ПАЗ</t>
  </si>
  <si>
    <t>99  /50</t>
  </si>
  <si>
    <t>Приложение к Постановлению администрации города Назарово от  28.09.2022 г. № 1206-п</t>
  </si>
</sst>
</file>

<file path=xl/styles.xml><?xml version="1.0" encoding="utf-8"?>
<styleSheet xmlns="http://schemas.openxmlformats.org/spreadsheetml/2006/main">
  <numFmts count="4">
    <numFmt numFmtId="164" formatCode="0.00;[Red]0.00"/>
    <numFmt numFmtId="165" formatCode="#,##0.0;[Red]#,##0.0"/>
    <numFmt numFmtId="166" formatCode="#,##0.00;[Red]#,##0.00"/>
    <numFmt numFmtId="167" formatCode="#,##0.000;[Red]#,##0.000"/>
  </numFmts>
  <fonts count="29">
    <font>
      <sz val="11"/>
      <color theme="1"/>
      <name val="Calibri"/>
      <family val="2"/>
      <charset val="204"/>
      <scheme val="minor"/>
    </font>
    <font>
      <sz val="7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7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9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7"/>
      <color theme="1"/>
      <name val="Arial"/>
      <family val="2"/>
      <charset val="204"/>
    </font>
    <font>
      <sz val="7.5"/>
      <color theme="1"/>
      <name val="Arial"/>
      <family val="2"/>
      <charset val="204"/>
    </font>
    <font>
      <b/>
      <sz val="7.5"/>
      <color theme="1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color theme="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theme="0"/>
      <name val="Times New Roman"/>
      <family val="1"/>
      <charset val="204"/>
    </font>
    <font>
      <sz val="9"/>
      <color theme="0"/>
      <name val="Arial"/>
      <family val="2"/>
      <charset val="204"/>
    </font>
    <font>
      <sz val="9"/>
      <color theme="0"/>
      <name val="Calibri"/>
      <family val="2"/>
      <charset val="204"/>
      <scheme val="minor"/>
    </font>
    <font>
      <b/>
      <sz val="9"/>
      <color theme="0"/>
      <name val="Calibri"/>
      <family val="2"/>
      <charset val="204"/>
      <scheme val="minor"/>
    </font>
    <font>
      <sz val="7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4" fontId="6" fillId="2" borderId="1" xfId="0" applyNumberFormat="1" applyFont="1" applyFill="1" applyBorder="1" applyAlignment="1">
      <alignment textRotation="90"/>
    </xf>
    <xf numFmtId="4" fontId="2" fillId="2" borderId="1" xfId="0" applyNumberFormat="1" applyFont="1" applyFill="1" applyBorder="1" applyAlignment="1">
      <alignment horizontal="center" textRotation="90"/>
    </xf>
    <xf numFmtId="4" fontId="2" fillId="2" borderId="1" xfId="0" applyNumberFormat="1" applyFont="1" applyFill="1" applyBorder="1" applyAlignment="1">
      <alignment horizontal="right" textRotation="90"/>
    </xf>
    <xf numFmtId="0" fontId="4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textRotation="90"/>
    </xf>
    <xf numFmtId="0" fontId="3" fillId="2" borderId="1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textRotation="90"/>
    </xf>
    <xf numFmtId="0" fontId="6" fillId="2" borderId="1" xfId="0" applyFont="1" applyFill="1" applyBorder="1" applyAlignment="1">
      <alignment textRotation="90"/>
    </xf>
    <xf numFmtId="0" fontId="2" fillId="2" borderId="1" xfId="0" applyFont="1" applyFill="1" applyBorder="1" applyAlignment="1">
      <alignment horizontal="center" textRotation="90" wrapText="1"/>
    </xf>
    <xf numFmtId="4" fontId="7" fillId="2" borderId="1" xfId="0" applyNumberFormat="1" applyFont="1" applyFill="1" applyBorder="1" applyAlignment="1">
      <alignment textRotation="90"/>
    </xf>
    <xf numFmtId="4" fontId="18" fillId="2" borderId="1" xfId="0" applyNumberFormat="1" applyFont="1" applyFill="1" applyBorder="1" applyAlignment="1">
      <alignment textRotation="90"/>
    </xf>
    <xf numFmtId="4" fontId="17" fillId="2" borderId="1" xfId="0" applyNumberFormat="1" applyFont="1" applyFill="1" applyBorder="1" applyAlignment="1">
      <alignment textRotation="90"/>
    </xf>
    <xf numFmtId="4" fontId="17" fillId="2" borderId="1" xfId="0" applyNumberFormat="1" applyFont="1" applyFill="1" applyBorder="1" applyAlignment="1">
      <alignment horizontal="center" textRotation="90"/>
    </xf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2" fontId="3" fillId="2" borderId="1" xfId="0" applyNumberFormat="1" applyFont="1" applyFill="1" applyBorder="1" applyAlignment="1">
      <alignment horizontal="center" textRotation="90"/>
    </xf>
    <xf numFmtId="4" fontId="20" fillId="2" borderId="1" xfId="0" applyNumberFormat="1" applyFont="1" applyFill="1" applyBorder="1" applyAlignment="1">
      <alignment textRotation="90"/>
    </xf>
    <xf numFmtId="4" fontId="0" fillId="2" borderId="0" xfId="0" applyNumberFormat="1" applyFill="1"/>
    <xf numFmtId="0" fontId="3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/>
    <xf numFmtId="0" fontId="1" fillId="2" borderId="1" xfId="0" applyFont="1" applyFill="1" applyBorder="1" applyAlignment="1">
      <alignment horizontal="center" textRotation="90" wrapText="1"/>
    </xf>
    <xf numFmtId="4" fontId="7" fillId="2" borderId="7" xfId="0" applyNumberFormat="1" applyFont="1" applyFill="1" applyBorder="1" applyAlignment="1">
      <alignment textRotation="90"/>
    </xf>
    <xf numFmtId="4" fontId="9" fillId="2" borderId="1" xfId="0" applyNumberFormat="1" applyFont="1" applyFill="1" applyBorder="1" applyAlignment="1">
      <alignment textRotation="90"/>
    </xf>
    <xf numFmtId="0" fontId="3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textRotation="255"/>
    </xf>
    <xf numFmtId="4" fontId="21" fillId="2" borderId="1" xfId="0" applyNumberFormat="1" applyFont="1" applyFill="1" applyBorder="1" applyAlignment="1">
      <alignment textRotation="90"/>
    </xf>
    <xf numFmtId="4" fontId="6" fillId="2" borderId="1" xfId="0" applyNumberFormat="1" applyFont="1" applyFill="1" applyBorder="1" applyAlignment="1">
      <alignment horizontal="center" textRotation="90"/>
    </xf>
    <xf numFmtId="4" fontId="20" fillId="2" borderId="1" xfId="0" applyNumberFormat="1" applyFont="1" applyFill="1" applyBorder="1" applyAlignment="1">
      <alignment horizontal="right" textRotation="90"/>
    </xf>
    <xf numFmtId="4" fontId="12" fillId="2" borderId="0" xfId="0" applyNumberFormat="1" applyFont="1" applyFill="1"/>
    <xf numFmtId="166" fontId="4" fillId="2" borderId="0" xfId="0" applyNumberFormat="1" applyFont="1" applyFill="1" applyBorder="1" applyAlignment="1">
      <alignment vertical="center"/>
    </xf>
    <xf numFmtId="4" fontId="24" fillId="2" borderId="0" xfId="0" applyNumberFormat="1" applyFont="1" applyFill="1"/>
    <xf numFmtId="0" fontId="23" fillId="2" borderId="0" xfId="0" applyFont="1" applyFill="1"/>
    <xf numFmtId="0" fontId="23" fillId="0" borderId="0" xfId="0" applyFont="1"/>
    <xf numFmtId="165" fontId="25" fillId="2" borderId="0" xfId="0" applyNumberFormat="1" applyFont="1" applyFill="1" applyBorder="1"/>
    <xf numFmtId="167" fontId="23" fillId="2" borderId="0" xfId="0" applyNumberFormat="1" applyFont="1" applyFill="1"/>
    <xf numFmtId="166" fontId="23" fillId="2" borderId="0" xfId="0" applyNumberFormat="1" applyFont="1" applyFill="1"/>
    <xf numFmtId="165" fontId="25" fillId="2" borderId="0" xfId="0" applyNumberFormat="1" applyFont="1" applyFill="1" applyBorder="1" applyAlignment="1">
      <alignment horizontal="right" wrapText="1"/>
    </xf>
    <xf numFmtId="4" fontId="23" fillId="2" borderId="0" xfId="0" applyNumberFormat="1" applyFont="1" applyFill="1"/>
    <xf numFmtId="166" fontId="22" fillId="2" borderId="0" xfId="0" applyNumberFormat="1" applyFont="1" applyFill="1"/>
    <xf numFmtId="0" fontId="23" fillId="2" borderId="0" xfId="0" applyFont="1" applyFill="1" applyAlignment="1">
      <alignment wrapText="1"/>
    </xf>
    <xf numFmtId="166" fontId="25" fillId="2" borderId="0" xfId="0" applyNumberFormat="1" applyFont="1" applyFill="1" applyBorder="1"/>
    <xf numFmtId="165" fontId="25" fillId="2" borderId="0" xfId="0" applyNumberFormat="1" applyFont="1" applyFill="1" applyBorder="1" applyAlignment="1"/>
    <xf numFmtId="166" fontId="23" fillId="2" borderId="0" xfId="0" applyNumberFormat="1" applyFont="1" applyFill="1" applyAlignment="1">
      <alignment horizontal="center"/>
    </xf>
    <xf numFmtId="0" fontId="23" fillId="2" borderId="0" xfId="0" applyFont="1" applyFill="1" applyBorder="1"/>
    <xf numFmtId="4" fontId="23" fillId="2" borderId="0" xfId="0" applyNumberFormat="1" applyFont="1" applyFill="1" applyBorder="1"/>
    <xf numFmtId="0" fontId="28" fillId="2" borderId="0" xfId="0" applyFont="1" applyFill="1" applyBorder="1"/>
    <xf numFmtId="4" fontId="9" fillId="2" borderId="5" xfId="0" applyNumberFormat="1" applyFont="1" applyFill="1" applyBorder="1" applyAlignment="1">
      <alignment textRotation="90"/>
    </xf>
    <xf numFmtId="4" fontId="9" fillId="2" borderId="5" xfId="0" applyNumberFormat="1" applyFont="1" applyFill="1" applyBorder="1" applyAlignment="1">
      <alignment horizontal="left" textRotation="90"/>
    </xf>
    <xf numFmtId="0" fontId="3" fillId="2" borderId="1" xfId="0" applyFont="1" applyFill="1" applyBorder="1" applyAlignment="1">
      <alignment horizontal="center" wrapText="1"/>
    </xf>
    <xf numFmtId="166" fontId="23" fillId="2" borderId="0" xfId="0" applyNumberFormat="1" applyFont="1" applyFill="1" applyAlignment="1">
      <alignment horizontal="center" vertical="center"/>
    </xf>
    <xf numFmtId="166" fontId="25" fillId="2" borderId="10" xfId="0" applyNumberFormat="1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textRotation="90"/>
    </xf>
    <xf numFmtId="0" fontId="5" fillId="2" borderId="4" xfId="0" applyFont="1" applyFill="1" applyBorder="1" applyAlignment="1">
      <alignment horizontal="center" textRotation="90"/>
    </xf>
    <xf numFmtId="0" fontId="11" fillId="2" borderId="2" xfId="0" applyFont="1" applyFill="1" applyBorder="1" applyAlignment="1">
      <alignment horizontal="center" textRotation="90"/>
    </xf>
    <xf numFmtId="0" fontId="11" fillId="2" borderId="4" xfId="0" applyFont="1" applyFill="1" applyBorder="1" applyAlignment="1">
      <alignment horizontal="center" textRotation="90"/>
    </xf>
    <xf numFmtId="4" fontId="2" fillId="2" borderId="2" xfId="0" applyNumberFormat="1" applyFont="1" applyFill="1" applyBorder="1" applyAlignment="1">
      <alignment horizontal="center" textRotation="90"/>
    </xf>
    <xf numFmtId="4" fontId="2" fillId="2" borderId="4" xfId="0" applyNumberFormat="1" applyFont="1" applyFill="1" applyBorder="1" applyAlignment="1">
      <alignment horizontal="center" textRotation="90"/>
    </xf>
    <xf numFmtId="4" fontId="7" fillId="2" borderId="2" xfId="0" applyNumberFormat="1" applyFont="1" applyFill="1" applyBorder="1" applyAlignment="1">
      <alignment horizontal="center" textRotation="90"/>
    </xf>
    <xf numFmtId="4" fontId="7" fillId="2" borderId="4" xfId="0" applyNumberFormat="1" applyFont="1" applyFill="1" applyBorder="1" applyAlignment="1">
      <alignment horizontal="center" textRotation="90"/>
    </xf>
    <xf numFmtId="4" fontId="6" fillId="2" borderId="2" xfId="0" applyNumberFormat="1" applyFont="1" applyFill="1" applyBorder="1" applyAlignment="1">
      <alignment horizontal="center" textRotation="90"/>
    </xf>
    <xf numFmtId="4" fontId="6" fillId="2" borderId="4" xfId="0" applyNumberFormat="1" applyFont="1" applyFill="1" applyBorder="1" applyAlignment="1">
      <alignment horizontal="center" textRotation="90"/>
    </xf>
    <xf numFmtId="0" fontId="13" fillId="0" borderId="0" xfId="0" applyFont="1" applyAlignment="1">
      <alignment horizontal="center"/>
    </xf>
    <xf numFmtId="0" fontId="12" fillId="2" borderId="0" xfId="0" applyFont="1" applyFill="1" applyAlignment="1">
      <alignment horizontal="left" vertical="top"/>
    </xf>
    <xf numFmtId="0" fontId="1" fillId="2" borderId="1" xfId="0" applyFont="1" applyFill="1" applyBorder="1" applyAlignment="1">
      <alignment horizontal="center" vertical="center" textRotation="90" wrapText="1"/>
    </xf>
    <xf numFmtId="0" fontId="13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1" fillId="2" borderId="4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/>
    </xf>
    <xf numFmtId="0" fontId="16" fillId="2" borderId="1" xfId="0" applyFont="1" applyFill="1" applyBorder="1" applyAlignment="1">
      <alignment horizontal="center" textRotation="90" wrapText="1"/>
    </xf>
    <xf numFmtId="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5" fillId="0" borderId="0" xfId="0" applyFont="1" applyAlignment="1">
      <alignment horizontal="right" vertical="top" wrapText="1"/>
    </xf>
    <xf numFmtId="4" fontId="7" fillId="2" borderId="5" xfId="0" applyNumberFormat="1" applyFont="1" applyFill="1" applyBorder="1" applyAlignment="1">
      <alignment horizontal="center" textRotation="90"/>
    </xf>
    <xf numFmtId="4" fontId="7" fillId="2" borderId="6" xfId="0" applyNumberFormat="1" applyFont="1" applyFill="1" applyBorder="1" applyAlignment="1">
      <alignment horizontal="center" textRotation="90"/>
    </xf>
    <xf numFmtId="4" fontId="7" fillId="2" borderId="7" xfId="0" applyNumberFormat="1" applyFont="1" applyFill="1" applyBorder="1" applyAlignment="1">
      <alignment horizontal="center" textRotation="90"/>
    </xf>
    <xf numFmtId="4" fontId="7" fillId="2" borderId="5" xfId="0" applyNumberFormat="1" applyFont="1" applyFill="1" applyBorder="1" applyAlignment="1">
      <alignment horizontal="center" textRotation="90" wrapText="1"/>
    </xf>
    <xf numFmtId="4" fontId="7" fillId="2" borderId="6" xfId="0" applyNumberFormat="1" applyFont="1" applyFill="1" applyBorder="1" applyAlignment="1">
      <alignment horizontal="center" textRotation="90" wrapText="1"/>
    </xf>
    <xf numFmtId="4" fontId="7" fillId="2" borderId="7" xfId="0" applyNumberFormat="1" applyFont="1" applyFill="1" applyBorder="1" applyAlignment="1">
      <alignment horizontal="center" textRotation="90" wrapText="1"/>
    </xf>
    <xf numFmtId="0" fontId="9" fillId="2" borderId="5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0" fillId="2" borderId="0" xfId="0" applyFill="1" applyAlignment="1">
      <alignment horizontal="left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2" fontId="0" fillId="2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4" fontId="19" fillId="2" borderId="5" xfId="0" applyNumberFormat="1" applyFont="1" applyFill="1" applyBorder="1" applyAlignment="1">
      <alignment horizontal="center" textRotation="90"/>
    </xf>
    <xf numFmtId="4" fontId="19" fillId="2" borderId="6" xfId="0" applyNumberFormat="1" applyFont="1" applyFill="1" applyBorder="1" applyAlignment="1">
      <alignment horizontal="center" textRotation="90"/>
    </xf>
    <xf numFmtId="4" fontId="19" fillId="2" borderId="7" xfId="0" applyNumberFormat="1" applyFont="1" applyFill="1" applyBorder="1" applyAlignment="1">
      <alignment horizontal="center" textRotation="90"/>
    </xf>
    <xf numFmtId="0" fontId="26" fillId="2" borderId="0" xfId="0" applyFont="1" applyFill="1" applyBorder="1" applyAlignment="1">
      <alignment horizontal="center" textRotation="90"/>
    </xf>
    <xf numFmtId="0" fontId="27" fillId="2" borderId="0" xfId="0" applyFont="1" applyFill="1" applyBorder="1" applyAlignment="1">
      <alignment horizontal="center" textRotation="90"/>
    </xf>
    <xf numFmtId="0" fontId="1" fillId="2" borderId="2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textRotation="255"/>
    </xf>
    <xf numFmtId="0" fontId="4" fillId="2" borderId="4" xfId="0" applyFont="1" applyFill="1" applyBorder="1" applyAlignment="1">
      <alignment horizontal="center" textRotation="255"/>
    </xf>
    <xf numFmtId="0" fontId="2" fillId="2" borderId="2" xfId="0" applyFont="1" applyFill="1" applyBorder="1" applyAlignment="1">
      <alignment horizontal="center" textRotation="90" wrapText="1"/>
    </xf>
    <xf numFmtId="0" fontId="2" fillId="2" borderId="4" xfId="0" applyFont="1" applyFill="1" applyBorder="1" applyAlignment="1">
      <alignment horizontal="center" textRotation="90" wrapText="1"/>
    </xf>
    <xf numFmtId="0" fontId="1" fillId="2" borderId="2" xfId="0" applyFont="1" applyFill="1" applyBorder="1" applyAlignment="1">
      <alignment horizontal="center" textRotation="90"/>
    </xf>
    <xf numFmtId="0" fontId="1" fillId="2" borderId="4" xfId="0" applyFont="1" applyFill="1" applyBorder="1" applyAlignment="1">
      <alignment horizontal="center" textRotation="90"/>
    </xf>
    <xf numFmtId="0" fontId="3" fillId="2" borderId="2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2" fontId="3" fillId="2" borderId="2" xfId="0" applyNumberFormat="1" applyFont="1" applyFill="1" applyBorder="1" applyAlignment="1">
      <alignment horizontal="center" textRotation="90"/>
    </xf>
    <xf numFmtId="2" fontId="3" fillId="2" borderId="4" xfId="0" applyNumberFormat="1" applyFont="1" applyFill="1" applyBorder="1" applyAlignment="1">
      <alignment horizontal="center" textRotation="90"/>
    </xf>
    <xf numFmtId="4" fontId="17" fillId="2" borderId="2" xfId="0" applyNumberFormat="1" applyFont="1" applyFill="1" applyBorder="1" applyAlignment="1">
      <alignment horizontal="center" textRotation="90"/>
    </xf>
    <xf numFmtId="4" fontId="17" fillId="2" borderId="4" xfId="0" applyNumberFormat="1" applyFont="1" applyFill="1" applyBorder="1" applyAlignment="1">
      <alignment horizontal="center" textRotation="90"/>
    </xf>
    <xf numFmtId="4" fontId="20" fillId="2" borderId="2" xfId="0" applyNumberFormat="1" applyFont="1" applyFill="1" applyBorder="1" applyAlignment="1">
      <alignment horizontal="center" textRotation="90"/>
    </xf>
    <xf numFmtId="4" fontId="20" fillId="2" borderId="4" xfId="0" applyNumberFormat="1" applyFont="1" applyFill="1" applyBorder="1" applyAlignment="1">
      <alignment horizontal="center" textRotation="90"/>
    </xf>
    <xf numFmtId="4" fontId="7" fillId="2" borderId="13" xfId="0" applyNumberFormat="1" applyFont="1" applyFill="1" applyBorder="1" applyAlignment="1">
      <alignment textRotation="90" wrapText="1"/>
    </xf>
    <xf numFmtId="4" fontId="7" fillId="2" borderId="14" xfId="0" applyNumberFormat="1" applyFont="1" applyFill="1" applyBorder="1" applyAlignment="1">
      <alignment textRotation="90" wrapText="1"/>
    </xf>
    <xf numFmtId="4" fontId="7" fillId="2" borderId="8" xfId="0" applyNumberFormat="1" applyFont="1" applyFill="1" applyBorder="1" applyAlignment="1">
      <alignment horizontal="center" textRotation="90"/>
    </xf>
    <xf numFmtId="4" fontId="7" fillId="2" borderId="11" xfId="0" applyNumberFormat="1" applyFont="1" applyFill="1" applyBorder="1" applyAlignment="1">
      <alignment horizontal="center" textRotation="90"/>
    </xf>
    <xf numFmtId="4" fontId="7" fillId="2" borderId="9" xfId="0" applyNumberFormat="1" applyFont="1" applyFill="1" applyBorder="1" applyAlignment="1">
      <alignment horizontal="center" textRotation="90"/>
    </xf>
    <xf numFmtId="4" fontId="7" fillId="2" borderId="12" xfId="0" applyNumberFormat="1" applyFont="1" applyFill="1" applyBorder="1" applyAlignment="1">
      <alignment horizontal="center" textRotation="90"/>
    </xf>
    <xf numFmtId="4" fontId="9" fillId="2" borderId="8" xfId="0" applyNumberFormat="1" applyFont="1" applyFill="1" applyBorder="1" applyAlignment="1">
      <alignment textRotation="90"/>
    </xf>
    <xf numFmtId="4" fontId="9" fillId="2" borderId="9" xfId="0" applyNumberFormat="1" applyFont="1" applyFill="1" applyBorder="1" applyAlignment="1">
      <alignment textRotation="90"/>
    </xf>
    <xf numFmtId="0" fontId="23" fillId="2" borderId="0" xfId="0" applyFont="1" applyFill="1" applyBorder="1" applyAlignment="1">
      <alignment horizontal="center"/>
    </xf>
    <xf numFmtId="4" fontId="23" fillId="2" borderId="0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1AEE1A"/>
      <color rgb="FFCDFFE6"/>
      <color rgb="FFD5EAFF"/>
      <color rgb="FFFFE5FF"/>
      <color rgb="FF0099FF"/>
      <color rgb="FF66FFFF"/>
      <color rgb="FFFF66FF"/>
      <color rgb="FF99FF66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L55"/>
  <sheetViews>
    <sheetView tabSelected="1" workbookViewId="0">
      <selection activeCell="BD12" sqref="BD12"/>
    </sheetView>
  </sheetViews>
  <sheetFormatPr defaultRowHeight="15"/>
  <cols>
    <col min="1" max="1" width="2.140625" customWidth="1"/>
    <col min="2" max="2" width="3.85546875" customWidth="1"/>
    <col min="3" max="3" width="4" customWidth="1"/>
    <col min="4" max="4" width="4.28515625" customWidth="1"/>
    <col min="5" max="5" width="3.85546875" customWidth="1"/>
    <col min="6" max="6" width="6.5703125" customWidth="1"/>
    <col min="7" max="7" width="4" customWidth="1"/>
    <col min="8" max="8" width="2.85546875" hidden="1" customWidth="1"/>
    <col min="9" max="9" width="2.7109375" customWidth="1"/>
    <col min="10" max="10" width="3.140625" customWidth="1"/>
    <col min="11" max="12" width="2.5703125" customWidth="1"/>
    <col min="13" max="13" width="2.7109375" customWidth="1"/>
    <col min="14" max="15" width="2.5703125" customWidth="1"/>
    <col min="16" max="16" width="2.85546875" customWidth="1"/>
    <col min="17" max="17" width="2.7109375" customWidth="1"/>
    <col min="18" max="20" width="2.5703125" customWidth="1"/>
    <col min="21" max="21" width="2.7109375" customWidth="1"/>
    <col min="22" max="22" width="2.140625" hidden="1" customWidth="1"/>
    <col min="23" max="23" width="2.7109375" customWidth="1"/>
    <col min="24" max="24" width="2.85546875" customWidth="1"/>
    <col min="25" max="25" width="2.42578125" customWidth="1"/>
    <col min="26" max="26" width="2.5703125" customWidth="1"/>
    <col min="27" max="28" width="2.42578125" customWidth="1"/>
    <col min="29" max="29" width="2.7109375" customWidth="1"/>
    <col min="30" max="30" width="2.5703125" customWidth="1"/>
    <col min="31" max="32" width="2.7109375" customWidth="1"/>
    <col min="33" max="34" width="2.42578125" customWidth="1"/>
    <col min="35" max="35" width="2.7109375" customWidth="1"/>
    <col min="36" max="36" width="3.140625" customWidth="1"/>
    <col min="37" max="37" width="1.42578125" hidden="1" customWidth="1"/>
    <col min="38" max="38" width="2.7109375" customWidth="1"/>
    <col min="39" max="39" width="2.140625" customWidth="1"/>
    <col min="40" max="40" width="0.28515625" hidden="1" customWidth="1"/>
    <col min="41" max="41" width="0.140625" hidden="1" customWidth="1"/>
    <col min="42" max="42" width="2.7109375" customWidth="1"/>
    <col min="43" max="43" width="3" customWidth="1"/>
    <col min="44" max="44" width="3.28515625" customWidth="1"/>
    <col min="45" max="45" width="2.85546875" customWidth="1"/>
    <col min="46" max="46" width="3" customWidth="1"/>
    <col min="47" max="47" width="2.42578125" customWidth="1"/>
    <col min="48" max="48" width="2.85546875" customWidth="1"/>
    <col min="49" max="49" width="3.42578125" customWidth="1"/>
    <col min="50" max="51" width="2.85546875" customWidth="1"/>
    <col min="52" max="52" width="3" customWidth="1"/>
    <col min="53" max="53" width="3.140625" customWidth="1"/>
    <col min="54" max="54" width="2.7109375" customWidth="1"/>
    <col min="55" max="55" width="15" customWidth="1"/>
    <col min="56" max="56" width="12.28515625" customWidth="1"/>
    <col min="57" max="57" width="12" customWidth="1"/>
    <col min="58" max="58" width="12.85546875" customWidth="1"/>
    <col min="59" max="59" width="15.85546875" customWidth="1"/>
    <col min="61" max="61" width="10" bestFit="1" customWidth="1"/>
    <col min="62" max="62" width="11.42578125" bestFit="1" customWidth="1"/>
  </cols>
  <sheetData>
    <row r="1" spans="1:64" ht="4.5" customHeight="1">
      <c r="AT1" s="70"/>
      <c r="AU1" s="70"/>
      <c r="AV1" s="70"/>
      <c r="AW1" s="70"/>
      <c r="AX1" s="70"/>
      <c r="AY1" s="70"/>
      <c r="AZ1" s="70"/>
      <c r="BA1" s="70"/>
      <c r="BB1" s="70"/>
    </row>
    <row r="2" spans="1:64" ht="14.25" hidden="1" customHeight="1"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</row>
    <row r="3" spans="1:64" ht="27.75" hidden="1" customHeight="1"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</row>
    <row r="4" spans="1:64" ht="26.25" customHeight="1">
      <c r="R4" s="81"/>
      <c r="S4" s="82"/>
      <c r="T4" s="82"/>
      <c r="U4" s="82"/>
      <c r="V4" s="82"/>
      <c r="W4" s="82"/>
      <c r="X4" s="82"/>
      <c r="AI4" s="83" t="s">
        <v>56</v>
      </c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</row>
    <row r="5" spans="1:64" ht="30.75" customHeight="1">
      <c r="A5" s="75" t="s">
        <v>43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</row>
    <row r="6" spans="1:64" ht="1.5" customHeight="1">
      <c r="A6" s="74"/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  <c r="AW6" s="74"/>
      <c r="AX6" s="74"/>
      <c r="AY6" s="74"/>
      <c r="AZ6" s="74"/>
      <c r="BA6" s="74"/>
      <c r="BB6" s="74"/>
    </row>
    <row r="7" spans="1:64" ht="0.75" customHeight="1"/>
    <row r="8" spans="1:64" ht="15" customHeight="1">
      <c r="A8" s="76" t="s">
        <v>0</v>
      </c>
      <c r="B8" s="79" t="s">
        <v>1</v>
      </c>
      <c r="C8" s="72" t="s">
        <v>2</v>
      </c>
      <c r="D8" s="72" t="s">
        <v>41</v>
      </c>
      <c r="E8" s="72" t="s">
        <v>3</v>
      </c>
      <c r="F8" s="72" t="s">
        <v>4</v>
      </c>
      <c r="G8" s="72" t="s">
        <v>5</v>
      </c>
      <c r="H8" s="57" t="s">
        <v>11</v>
      </c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9"/>
      <c r="V8" s="57" t="s">
        <v>25</v>
      </c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9"/>
      <c r="AJ8" s="80" t="s">
        <v>37</v>
      </c>
      <c r="AK8" s="80"/>
      <c r="AL8" s="80"/>
      <c r="AM8" s="80"/>
      <c r="AN8" s="80"/>
      <c r="AO8" s="57" t="s">
        <v>26</v>
      </c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9"/>
      <c r="BC8" s="15"/>
      <c r="BD8" s="15"/>
      <c r="BE8" s="15"/>
      <c r="BF8" s="15"/>
      <c r="BG8" s="15"/>
      <c r="BH8" s="15"/>
      <c r="BI8" s="15"/>
      <c r="BJ8" s="15"/>
    </row>
    <row r="9" spans="1:64" ht="15" customHeight="1">
      <c r="A9" s="77"/>
      <c r="B9" s="79"/>
      <c r="C9" s="72"/>
      <c r="D9" s="72"/>
      <c r="E9" s="72"/>
      <c r="F9" s="72"/>
      <c r="G9" s="72"/>
      <c r="H9" s="60" t="s">
        <v>12</v>
      </c>
      <c r="I9" s="60" t="s">
        <v>12</v>
      </c>
      <c r="J9" s="60" t="s">
        <v>13</v>
      </c>
      <c r="K9" s="60" t="s">
        <v>14</v>
      </c>
      <c r="L9" s="60" t="s">
        <v>15</v>
      </c>
      <c r="M9" s="60" t="s">
        <v>16</v>
      </c>
      <c r="N9" s="60" t="s">
        <v>17</v>
      </c>
      <c r="O9" s="60" t="s">
        <v>18</v>
      </c>
      <c r="P9" s="60" t="s">
        <v>19</v>
      </c>
      <c r="Q9" s="60" t="s">
        <v>20</v>
      </c>
      <c r="R9" s="60" t="s">
        <v>21</v>
      </c>
      <c r="S9" s="60" t="s">
        <v>22</v>
      </c>
      <c r="T9" s="60" t="s">
        <v>23</v>
      </c>
      <c r="U9" s="62" t="s">
        <v>24</v>
      </c>
      <c r="V9" s="60" t="s">
        <v>12</v>
      </c>
      <c r="W9" s="60" t="s">
        <v>12</v>
      </c>
      <c r="X9" s="60" t="s">
        <v>13</v>
      </c>
      <c r="Y9" s="60" t="s">
        <v>14</v>
      </c>
      <c r="Z9" s="60" t="s">
        <v>15</v>
      </c>
      <c r="AA9" s="60" t="s">
        <v>16</v>
      </c>
      <c r="AB9" s="60" t="s">
        <v>17</v>
      </c>
      <c r="AC9" s="60" t="s">
        <v>18</v>
      </c>
      <c r="AD9" s="60" t="s">
        <v>19</v>
      </c>
      <c r="AE9" s="60" t="s">
        <v>20</v>
      </c>
      <c r="AF9" s="60" t="s">
        <v>21</v>
      </c>
      <c r="AG9" s="60" t="s">
        <v>22</v>
      </c>
      <c r="AH9" s="60" t="s">
        <v>23</v>
      </c>
      <c r="AI9" s="62" t="s">
        <v>24</v>
      </c>
      <c r="AJ9" s="80"/>
      <c r="AK9" s="80"/>
      <c r="AL9" s="80"/>
      <c r="AM9" s="80"/>
      <c r="AN9" s="80"/>
      <c r="AO9" s="60" t="s">
        <v>12</v>
      </c>
      <c r="AP9" s="60" t="s">
        <v>12</v>
      </c>
      <c r="AQ9" s="60" t="s">
        <v>13</v>
      </c>
      <c r="AR9" s="60" t="s">
        <v>14</v>
      </c>
      <c r="AS9" s="60" t="s">
        <v>15</v>
      </c>
      <c r="AT9" s="60" t="s">
        <v>16</v>
      </c>
      <c r="AU9" s="60" t="s">
        <v>17</v>
      </c>
      <c r="AV9" s="60" t="s">
        <v>18</v>
      </c>
      <c r="AW9" s="60" t="s">
        <v>19</v>
      </c>
      <c r="AX9" s="60" t="s">
        <v>20</v>
      </c>
      <c r="AY9" s="60" t="s">
        <v>21</v>
      </c>
      <c r="AZ9" s="60" t="s">
        <v>22</v>
      </c>
      <c r="BA9" s="60" t="s">
        <v>23</v>
      </c>
      <c r="BB9" s="62" t="s">
        <v>24</v>
      </c>
      <c r="BC9" s="15"/>
      <c r="BD9" s="15"/>
      <c r="BE9" s="15"/>
      <c r="BF9" s="15"/>
      <c r="BG9" s="15"/>
      <c r="BH9" s="15"/>
      <c r="BI9" s="15"/>
      <c r="BJ9" s="15"/>
    </row>
    <row r="10" spans="1:64" ht="24.75" customHeight="1">
      <c r="A10" s="78"/>
      <c r="B10" s="79"/>
      <c r="C10" s="72"/>
      <c r="D10" s="72"/>
      <c r="E10" s="72"/>
      <c r="F10" s="72"/>
      <c r="G10" s="72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3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3"/>
      <c r="AJ10" s="80"/>
      <c r="AK10" s="80"/>
      <c r="AL10" s="80"/>
      <c r="AM10" s="80"/>
      <c r="AN10" s="80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3"/>
      <c r="BC10" s="36">
        <v>24726000</v>
      </c>
      <c r="BD10" s="37"/>
      <c r="BE10" s="37"/>
      <c r="BF10" s="37" t="s">
        <v>49</v>
      </c>
      <c r="BG10" s="37"/>
      <c r="BH10" s="37"/>
      <c r="BI10" s="37"/>
      <c r="BJ10" s="37"/>
      <c r="BK10" s="38"/>
      <c r="BL10" s="38"/>
    </row>
    <row r="11" spans="1:64">
      <c r="A11" s="16">
        <v>1</v>
      </c>
      <c r="B11" s="16">
        <v>2</v>
      </c>
      <c r="C11" s="16">
        <v>3</v>
      </c>
      <c r="D11" s="16">
        <v>4</v>
      </c>
      <c r="E11" s="16">
        <v>5</v>
      </c>
      <c r="F11" s="16">
        <v>6</v>
      </c>
      <c r="G11" s="16">
        <v>7</v>
      </c>
      <c r="H11" s="17">
        <v>8</v>
      </c>
      <c r="I11" s="17">
        <v>8</v>
      </c>
      <c r="J11" s="17">
        <v>9</v>
      </c>
      <c r="K11" s="17">
        <v>8</v>
      </c>
      <c r="L11" s="17">
        <v>9</v>
      </c>
      <c r="M11" s="17">
        <v>10</v>
      </c>
      <c r="N11" s="17">
        <v>11</v>
      </c>
      <c r="O11" s="17">
        <v>12</v>
      </c>
      <c r="P11" s="17">
        <v>13</v>
      </c>
      <c r="Q11" s="17">
        <v>14</v>
      </c>
      <c r="R11" s="17">
        <v>15</v>
      </c>
      <c r="S11" s="17">
        <v>16</v>
      </c>
      <c r="T11" s="17">
        <v>17</v>
      </c>
      <c r="U11" s="17">
        <v>18</v>
      </c>
      <c r="V11" s="17"/>
      <c r="W11" s="17">
        <v>19</v>
      </c>
      <c r="X11" s="17">
        <v>20</v>
      </c>
      <c r="Y11" s="17">
        <v>21</v>
      </c>
      <c r="Z11" s="17">
        <v>22</v>
      </c>
      <c r="AA11" s="17">
        <v>23</v>
      </c>
      <c r="AB11" s="17">
        <v>24</v>
      </c>
      <c r="AC11" s="17">
        <v>25</v>
      </c>
      <c r="AD11" s="17">
        <v>26</v>
      </c>
      <c r="AE11" s="17">
        <v>27</v>
      </c>
      <c r="AF11" s="17">
        <v>28</v>
      </c>
      <c r="AG11" s="17">
        <v>29</v>
      </c>
      <c r="AH11" s="17">
        <v>30</v>
      </c>
      <c r="AI11" s="17">
        <v>31</v>
      </c>
      <c r="AJ11" s="90">
        <v>32</v>
      </c>
      <c r="AK11" s="91"/>
      <c r="AL11" s="91"/>
      <c r="AM11" s="91"/>
      <c r="AN11" s="92"/>
      <c r="AO11" s="17"/>
      <c r="AP11" s="17">
        <v>33</v>
      </c>
      <c r="AQ11" s="17">
        <v>34</v>
      </c>
      <c r="AR11" s="17">
        <v>35</v>
      </c>
      <c r="AS11" s="17">
        <v>36</v>
      </c>
      <c r="AT11" s="18">
        <v>37</v>
      </c>
      <c r="AU11" s="18">
        <v>38</v>
      </c>
      <c r="AV11" s="18">
        <v>39</v>
      </c>
      <c r="AW11" s="18">
        <v>40</v>
      </c>
      <c r="AX11" s="18">
        <v>41</v>
      </c>
      <c r="AY11" s="18">
        <v>42</v>
      </c>
      <c r="AZ11" s="18">
        <v>43</v>
      </c>
      <c r="BA11" s="18">
        <v>44</v>
      </c>
      <c r="BB11" s="18">
        <v>45</v>
      </c>
      <c r="BC11" s="37"/>
      <c r="BD11" s="37"/>
      <c r="BE11" s="37"/>
      <c r="BF11" s="37"/>
      <c r="BG11" s="37"/>
      <c r="BH11" s="37"/>
      <c r="BI11" s="37"/>
      <c r="BJ11" s="37"/>
      <c r="BK11" s="38"/>
      <c r="BL11" s="38"/>
    </row>
    <row r="12" spans="1:64" ht="55.5" customHeight="1">
      <c r="A12" s="19">
        <v>1</v>
      </c>
      <c r="B12" s="4" t="s">
        <v>6</v>
      </c>
      <c r="C12" s="10" t="s">
        <v>7</v>
      </c>
      <c r="D12" s="5" t="s">
        <v>33</v>
      </c>
      <c r="E12" s="6">
        <v>60</v>
      </c>
      <c r="F12" s="6">
        <v>26</v>
      </c>
      <c r="G12" s="20">
        <v>12.35</v>
      </c>
      <c r="H12" s="9"/>
      <c r="I12" s="1">
        <f t="shared" ref="I12:I16" si="0">F12*31</f>
        <v>806</v>
      </c>
      <c r="J12" s="1">
        <f t="shared" ref="J12:J16" si="1">F12*28</f>
        <v>728</v>
      </c>
      <c r="K12" s="1">
        <f>F12*31</f>
        <v>806</v>
      </c>
      <c r="L12" s="1">
        <f t="shared" ref="L12:L16" si="2">F12*30</f>
        <v>780</v>
      </c>
      <c r="M12" s="2">
        <f>I12</f>
        <v>806</v>
      </c>
      <c r="N12" s="2">
        <f t="shared" ref="N12:O16" si="3">L12</f>
        <v>780</v>
      </c>
      <c r="O12" s="2">
        <f t="shared" si="3"/>
        <v>806</v>
      </c>
      <c r="P12" s="2">
        <f>O12</f>
        <v>806</v>
      </c>
      <c r="Q12" s="2">
        <f>N12</f>
        <v>780</v>
      </c>
      <c r="R12" s="2">
        <f t="shared" ref="R12:T16" si="4">P12</f>
        <v>806</v>
      </c>
      <c r="S12" s="2">
        <f t="shared" si="4"/>
        <v>780</v>
      </c>
      <c r="T12" s="2">
        <f t="shared" si="4"/>
        <v>806</v>
      </c>
      <c r="U12" s="11">
        <f>I12+J12+K12+L12+M12+N12+O12+P12+Q12+R12+S12+T12</f>
        <v>9490</v>
      </c>
      <c r="V12" s="2"/>
      <c r="W12" s="2">
        <f t="shared" ref="W12:W18" si="5">I12*G12</f>
        <v>9954.1</v>
      </c>
      <c r="X12" s="1">
        <f t="shared" ref="X12:X19" si="6">J12*G12</f>
        <v>8990.7999999999993</v>
      </c>
      <c r="Y12" s="2">
        <f>W12</f>
        <v>9954.1</v>
      </c>
      <c r="Z12" s="2">
        <f t="shared" ref="Z12:Z18" si="7">L12*G12</f>
        <v>9633</v>
      </c>
      <c r="AA12" s="2">
        <f t="shared" ref="AA12:AC16" si="8">Y12</f>
        <v>9954.1</v>
      </c>
      <c r="AB12" s="2">
        <f t="shared" si="8"/>
        <v>9633</v>
      </c>
      <c r="AC12" s="2">
        <f t="shared" si="8"/>
        <v>9954.1</v>
      </c>
      <c r="AD12" s="2">
        <f t="shared" ref="AD12:AE16" si="9">AA12</f>
        <v>9954.1</v>
      </c>
      <c r="AE12" s="2">
        <f t="shared" si="9"/>
        <v>9633</v>
      </c>
      <c r="AF12" s="2">
        <f t="shared" ref="AF12:AH15" si="10">AD12</f>
        <v>9954.1</v>
      </c>
      <c r="AG12" s="2">
        <f t="shared" si="10"/>
        <v>9633</v>
      </c>
      <c r="AH12" s="2">
        <f t="shared" si="10"/>
        <v>9954.1</v>
      </c>
      <c r="AI12" s="12">
        <f>SUM(W12:AH12)</f>
        <v>117201.50000000001</v>
      </c>
      <c r="AJ12" s="84">
        <v>19.13</v>
      </c>
      <c r="AK12" s="85"/>
      <c r="AL12" s="85"/>
      <c r="AM12" s="85"/>
      <c r="AN12" s="86"/>
      <c r="AO12" s="1"/>
      <c r="AP12" s="13">
        <f>W12*AJ12</f>
        <v>190421.93299999999</v>
      </c>
      <c r="AQ12" s="13">
        <f>AJ12*X12</f>
        <v>171994.00399999999</v>
      </c>
      <c r="AR12" s="13">
        <f>AJ12*Y12</f>
        <v>190421.93299999999</v>
      </c>
      <c r="AS12" s="13">
        <f t="shared" ref="AS12:AS18" si="11">Z12*AJ12</f>
        <v>184279.28999999998</v>
      </c>
      <c r="AT12" s="13">
        <f>AA12*AJ12</f>
        <v>190421.93299999999</v>
      </c>
      <c r="AU12" s="13">
        <f t="shared" ref="AU12:AU18" si="12">AB12*AJ12</f>
        <v>184279.28999999998</v>
      </c>
      <c r="AV12" s="13">
        <f>AC12*AJ12</f>
        <v>190421.93299999999</v>
      </c>
      <c r="AW12" s="13">
        <f>AD12*AJ12</f>
        <v>190421.93299999999</v>
      </c>
      <c r="AX12" s="13">
        <f t="shared" ref="AX12:AX19" si="13">AE12*AJ12</f>
        <v>184279.28999999998</v>
      </c>
      <c r="AY12" s="13">
        <f t="shared" ref="AY12:AY19" si="14">AF12*AJ12</f>
        <v>190421.93299999999</v>
      </c>
      <c r="AZ12" s="13">
        <f t="shared" ref="AZ12:AZ19" si="15">AG12*AJ12</f>
        <v>184279.28999999998</v>
      </c>
      <c r="BA12" s="13">
        <f t="shared" ref="BA12:BA19" si="16">AH12*AJ12</f>
        <v>190421.93299999999</v>
      </c>
      <c r="BB12" s="21">
        <v>2242064.67</v>
      </c>
      <c r="BC12" s="39">
        <v>2243150</v>
      </c>
      <c r="BD12" s="40"/>
      <c r="BE12" s="55">
        <f>BB12+BB13+BB14+BB15</f>
        <v>8968258.6799999997</v>
      </c>
      <c r="BF12" s="37"/>
      <c r="BG12" s="37"/>
      <c r="BH12" s="37"/>
      <c r="BI12" s="37"/>
      <c r="BJ12" s="37"/>
      <c r="BK12" s="38"/>
      <c r="BL12" s="38"/>
    </row>
    <row r="13" spans="1:64" ht="54.75" customHeight="1">
      <c r="A13" s="19">
        <v>2</v>
      </c>
      <c r="B13" s="4" t="s">
        <v>8</v>
      </c>
      <c r="C13" s="10" t="s">
        <v>7</v>
      </c>
      <c r="D13" s="5" t="s">
        <v>33</v>
      </c>
      <c r="E13" s="6">
        <v>60</v>
      </c>
      <c r="F13" s="6">
        <v>26</v>
      </c>
      <c r="G13" s="20">
        <v>12.35</v>
      </c>
      <c r="H13" s="9"/>
      <c r="I13" s="1">
        <f t="shared" si="0"/>
        <v>806</v>
      </c>
      <c r="J13" s="1">
        <f t="shared" si="1"/>
        <v>728</v>
      </c>
      <c r="K13" s="1">
        <f>F13*31</f>
        <v>806</v>
      </c>
      <c r="L13" s="1">
        <f t="shared" si="2"/>
        <v>780</v>
      </c>
      <c r="M13" s="2">
        <f>I13</f>
        <v>806</v>
      </c>
      <c r="N13" s="2">
        <f t="shared" si="3"/>
        <v>780</v>
      </c>
      <c r="O13" s="2">
        <f t="shared" si="3"/>
        <v>806</v>
      </c>
      <c r="P13" s="2">
        <f>O13</f>
        <v>806</v>
      </c>
      <c r="Q13" s="2">
        <f>N13</f>
        <v>780</v>
      </c>
      <c r="R13" s="2">
        <f t="shared" si="4"/>
        <v>806</v>
      </c>
      <c r="S13" s="2">
        <f t="shared" si="4"/>
        <v>780</v>
      </c>
      <c r="T13" s="2">
        <f t="shared" si="4"/>
        <v>806</v>
      </c>
      <c r="U13" s="11">
        <f>SUM(I13:T13)</f>
        <v>9490</v>
      </c>
      <c r="V13" s="2"/>
      <c r="W13" s="2">
        <f t="shared" si="5"/>
        <v>9954.1</v>
      </c>
      <c r="X13" s="1">
        <f t="shared" si="6"/>
        <v>8990.7999999999993</v>
      </c>
      <c r="Y13" s="2">
        <f>W13</f>
        <v>9954.1</v>
      </c>
      <c r="Z13" s="2">
        <f t="shared" si="7"/>
        <v>9633</v>
      </c>
      <c r="AA13" s="2">
        <f t="shared" si="8"/>
        <v>9954.1</v>
      </c>
      <c r="AB13" s="2">
        <f t="shared" si="8"/>
        <v>9633</v>
      </c>
      <c r="AC13" s="2">
        <f t="shared" si="8"/>
        <v>9954.1</v>
      </c>
      <c r="AD13" s="2">
        <f t="shared" si="9"/>
        <v>9954.1</v>
      </c>
      <c r="AE13" s="2">
        <f t="shared" si="9"/>
        <v>9633</v>
      </c>
      <c r="AF13" s="2">
        <f t="shared" si="10"/>
        <v>9954.1</v>
      </c>
      <c r="AG13" s="2">
        <f t="shared" si="10"/>
        <v>9633</v>
      </c>
      <c r="AH13" s="2">
        <f t="shared" si="10"/>
        <v>9954.1</v>
      </c>
      <c r="AI13" s="12">
        <f>SUM(W13:AH13)</f>
        <v>117201.50000000001</v>
      </c>
      <c r="AJ13" s="84">
        <v>19.13</v>
      </c>
      <c r="AK13" s="85"/>
      <c r="AL13" s="85"/>
      <c r="AM13" s="85"/>
      <c r="AN13" s="86"/>
      <c r="AO13" s="1"/>
      <c r="AP13" s="13">
        <f>AJ13*W13</f>
        <v>190421.93299999999</v>
      </c>
      <c r="AQ13" s="13">
        <f>AJ13*X13</f>
        <v>171994.00399999999</v>
      </c>
      <c r="AR13" s="13">
        <f>AT14</f>
        <v>190421.93299999999</v>
      </c>
      <c r="AS13" s="13">
        <f t="shared" si="11"/>
        <v>184279.28999999998</v>
      </c>
      <c r="AT13" s="13">
        <f>AA13*AJ13</f>
        <v>190421.93299999999</v>
      </c>
      <c r="AU13" s="13">
        <f t="shared" si="12"/>
        <v>184279.28999999998</v>
      </c>
      <c r="AV13" s="13">
        <f>AC13*AJ13</f>
        <v>190421.93299999999</v>
      </c>
      <c r="AW13" s="13">
        <f>AD13*AJ13</f>
        <v>190421.93299999999</v>
      </c>
      <c r="AX13" s="13">
        <f t="shared" si="13"/>
        <v>184279.28999999998</v>
      </c>
      <c r="AY13" s="13">
        <f t="shared" si="14"/>
        <v>190421.93299999999</v>
      </c>
      <c r="AZ13" s="13">
        <f t="shared" si="15"/>
        <v>184279.28999999998</v>
      </c>
      <c r="BA13" s="13">
        <f t="shared" si="16"/>
        <v>190421.93299999999</v>
      </c>
      <c r="BB13" s="21">
        <v>2242064.67</v>
      </c>
      <c r="BC13" s="39">
        <v>2243150</v>
      </c>
      <c r="BD13" s="41"/>
      <c r="BE13" s="55"/>
      <c r="BF13" s="37"/>
      <c r="BG13" s="37"/>
      <c r="BH13" s="37"/>
      <c r="BI13" s="37"/>
      <c r="BJ13" s="37"/>
      <c r="BK13" s="38"/>
      <c r="BL13" s="38"/>
    </row>
    <row r="14" spans="1:64" ht="56.25" customHeight="1">
      <c r="A14" s="19">
        <v>3</v>
      </c>
      <c r="B14" s="4" t="s">
        <v>9</v>
      </c>
      <c r="C14" s="10" t="s">
        <v>7</v>
      </c>
      <c r="D14" s="5" t="s">
        <v>45</v>
      </c>
      <c r="E14" s="6">
        <v>60</v>
      </c>
      <c r="F14" s="6">
        <v>26</v>
      </c>
      <c r="G14" s="20">
        <v>12.35</v>
      </c>
      <c r="H14" s="9"/>
      <c r="I14" s="1">
        <f t="shared" si="0"/>
        <v>806</v>
      </c>
      <c r="J14" s="1">
        <f t="shared" si="1"/>
        <v>728</v>
      </c>
      <c r="K14" s="1">
        <f>F14*31</f>
        <v>806</v>
      </c>
      <c r="L14" s="1">
        <f t="shared" si="2"/>
        <v>780</v>
      </c>
      <c r="M14" s="2">
        <f>I14</f>
        <v>806</v>
      </c>
      <c r="N14" s="2">
        <f t="shared" si="3"/>
        <v>780</v>
      </c>
      <c r="O14" s="2">
        <f t="shared" si="3"/>
        <v>806</v>
      </c>
      <c r="P14" s="2">
        <f>O14</f>
        <v>806</v>
      </c>
      <c r="Q14" s="2">
        <f>N14</f>
        <v>780</v>
      </c>
      <c r="R14" s="2">
        <f t="shared" si="4"/>
        <v>806</v>
      </c>
      <c r="S14" s="2">
        <f t="shared" si="4"/>
        <v>780</v>
      </c>
      <c r="T14" s="2">
        <f t="shared" si="4"/>
        <v>806</v>
      </c>
      <c r="U14" s="11">
        <f>SUM(I14:T14)</f>
        <v>9490</v>
      </c>
      <c r="V14" s="2"/>
      <c r="W14" s="2">
        <f t="shared" si="5"/>
        <v>9954.1</v>
      </c>
      <c r="X14" s="1">
        <f t="shared" si="6"/>
        <v>8990.7999999999993</v>
      </c>
      <c r="Y14" s="2">
        <f>W14</f>
        <v>9954.1</v>
      </c>
      <c r="Z14" s="2">
        <f t="shared" si="7"/>
        <v>9633</v>
      </c>
      <c r="AA14" s="2">
        <f t="shared" si="8"/>
        <v>9954.1</v>
      </c>
      <c r="AB14" s="2">
        <f t="shared" si="8"/>
        <v>9633</v>
      </c>
      <c r="AC14" s="2">
        <f t="shared" si="8"/>
        <v>9954.1</v>
      </c>
      <c r="AD14" s="2">
        <f t="shared" si="9"/>
        <v>9954.1</v>
      </c>
      <c r="AE14" s="2">
        <f t="shared" si="9"/>
        <v>9633</v>
      </c>
      <c r="AF14" s="2">
        <f t="shared" si="10"/>
        <v>9954.1</v>
      </c>
      <c r="AG14" s="2">
        <f t="shared" si="10"/>
        <v>9633</v>
      </c>
      <c r="AH14" s="2">
        <f t="shared" si="10"/>
        <v>9954.1</v>
      </c>
      <c r="AI14" s="12">
        <f t="shared" ref="AI14" si="17">SUM(V14:AH14)</f>
        <v>117201.50000000001</v>
      </c>
      <c r="AJ14" s="84">
        <f>AJ13</f>
        <v>19.13</v>
      </c>
      <c r="AK14" s="85"/>
      <c r="AL14" s="85"/>
      <c r="AM14" s="85"/>
      <c r="AN14" s="86"/>
      <c r="AO14" s="1"/>
      <c r="AP14" s="13">
        <f>W14*AJ14</f>
        <v>190421.93299999999</v>
      </c>
      <c r="AQ14" s="13">
        <f>AQ13</f>
        <v>171994.00399999999</v>
      </c>
      <c r="AR14" s="13">
        <f>AR13</f>
        <v>190421.93299999999</v>
      </c>
      <c r="AS14" s="13">
        <f t="shared" si="11"/>
        <v>184279.28999999998</v>
      </c>
      <c r="AT14" s="13">
        <f>AA14*AJ14</f>
        <v>190421.93299999999</v>
      </c>
      <c r="AU14" s="13">
        <f t="shared" si="12"/>
        <v>184279.28999999998</v>
      </c>
      <c r="AV14" s="13">
        <f>AC14*AJ14</f>
        <v>190421.93299999999</v>
      </c>
      <c r="AW14" s="13">
        <f>AC14*AJ14</f>
        <v>190421.93299999999</v>
      </c>
      <c r="AX14" s="13">
        <f t="shared" si="13"/>
        <v>184279.28999999998</v>
      </c>
      <c r="AY14" s="13">
        <f t="shared" si="14"/>
        <v>190421.93299999999</v>
      </c>
      <c r="AZ14" s="13">
        <f t="shared" si="15"/>
        <v>184279.28999999998</v>
      </c>
      <c r="BA14" s="13">
        <f t="shared" si="16"/>
        <v>190421.93299999999</v>
      </c>
      <c r="BB14" s="21">
        <f>BB13</f>
        <v>2242064.67</v>
      </c>
      <c r="BC14" s="39">
        <v>2243150</v>
      </c>
      <c r="BD14" s="41"/>
      <c r="BE14" s="55"/>
      <c r="BF14" s="37"/>
      <c r="BG14" s="41"/>
      <c r="BH14" s="37"/>
      <c r="BI14" s="37"/>
      <c r="BJ14" s="37"/>
      <c r="BK14" s="38"/>
      <c r="BL14" s="38"/>
    </row>
    <row r="15" spans="1:64" ht="57.75" customHeight="1">
      <c r="A15" s="19">
        <v>4</v>
      </c>
      <c r="B15" s="4" t="s">
        <v>10</v>
      </c>
      <c r="C15" s="10" t="s">
        <v>7</v>
      </c>
      <c r="D15" s="5" t="s">
        <v>36</v>
      </c>
      <c r="E15" s="6">
        <v>60</v>
      </c>
      <c r="F15" s="6">
        <v>26</v>
      </c>
      <c r="G15" s="20">
        <v>12.35</v>
      </c>
      <c r="H15" s="9"/>
      <c r="I15" s="1">
        <f t="shared" si="0"/>
        <v>806</v>
      </c>
      <c r="J15" s="1">
        <f t="shared" si="1"/>
        <v>728</v>
      </c>
      <c r="K15" s="1">
        <f>F15*31</f>
        <v>806</v>
      </c>
      <c r="L15" s="1">
        <f t="shared" si="2"/>
        <v>780</v>
      </c>
      <c r="M15" s="2">
        <f>I15</f>
        <v>806</v>
      </c>
      <c r="N15" s="2">
        <f t="shared" si="3"/>
        <v>780</v>
      </c>
      <c r="O15" s="2">
        <f t="shared" si="3"/>
        <v>806</v>
      </c>
      <c r="P15" s="2">
        <f>O15</f>
        <v>806</v>
      </c>
      <c r="Q15" s="2">
        <f>N15</f>
        <v>780</v>
      </c>
      <c r="R15" s="2">
        <f t="shared" si="4"/>
        <v>806</v>
      </c>
      <c r="S15" s="2">
        <f t="shared" si="4"/>
        <v>780</v>
      </c>
      <c r="T15" s="2">
        <f t="shared" si="4"/>
        <v>806</v>
      </c>
      <c r="U15" s="11">
        <f t="shared" ref="U15" si="18">SUM(H15:T15)</f>
        <v>9490</v>
      </c>
      <c r="V15" s="2"/>
      <c r="W15" s="2">
        <f t="shared" si="5"/>
        <v>9954.1</v>
      </c>
      <c r="X15" s="1">
        <f t="shared" si="6"/>
        <v>8990.7999999999993</v>
      </c>
      <c r="Y15" s="2">
        <f>W15</f>
        <v>9954.1</v>
      </c>
      <c r="Z15" s="2">
        <f t="shared" si="7"/>
        <v>9633</v>
      </c>
      <c r="AA15" s="2">
        <f t="shared" si="8"/>
        <v>9954.1</v>
      </c>
      <c r="AB15" s="2">
        <f t="shared" si="8"/>
        <v>9633</v>
      </c>
      <c r="AC15" s="2">
        <f t="shared" si="8"/>
        <v>9954.1</v>
      </c>
      <c r="AD15" s="2">
        <f t="shared" si="9"/>
        <v>9954.1</v>
      </c>
      <c r="AE15" s="2">
        <f t="shared" si="9"/>
        <v>9633</v>
      </c>
      <c r="AF15" s="2">
        <f t="shared" si="10"/>
        <v>9954.1</v>
      </c>
      <c r="AG15" s="2">
        <f t="shared" si="10"/>
        <v>9633</v>
      </c>
      <c r="AH15" s="2">
        <f t="shared" si="10"/>
        <v>9954.1</v>
      </c>
      <c r="AI15" s="12">
        <f t="shared" ref="AI15:AI20" si="19">SUM(W15:AH15)</f>
        <v>117201.50000000001</v>
      </c>
      <c r="AJ15" s="84">
        <f>AJ12</f>
        <v>19.13</v>
      </c>
      <c r="AK15" s="85"/>
      <c r="AL15" s="85"/>
      <c r="AM15" s="85"/>
      <c r="AN15" s="86"/>
      <c r="AO15" s="1"/>
      <c r="AP15" s="13">
        <f>W15*AJ15</f>
        <v>190421.93299999999</v>
      </c>
      <c r="AQ15" s="13">
        <f>AJ15*X15</f>
        <v>171994.00399999999</v>
      </c>
      <c r="AR15" s="13">
        <f>AW15</f>
        <v>190421.93299999999</v>
      </c>
      <c r="AS15" s="13">
        <f t="shared" si="11"/>
        <v>184279.28999999998</v>
      </c>
      <c r="AT15" s="13">
        <f>AA15*AJ15</f>
        <v>190421.93299999999</v>
      </c>
      <c r="AU15" s="13">
        <f t="shared" si="12"/>
        <v>184279.28999999998</v>
      </c>
      <c r="AV15" s="13">
        <f>AC15*AJ15</f>
        <v>190421.93299999999</v>
      </c>
      <c r="AW15" s="13">
        <f>AC15*AJ15</f>
        <v>190421.93299999999</v>
      </c>
      <c r="AX15" s="13">
        <f t="shared" si="13"/>
        <v>184279.28999999998</v>
      </c>
      <c r="AY15" s="13">
        <f t="shared" si="14"/>
        <v>190421.93299999999</v>
      </c>
      <c r="AZ15" s="13">
        <f t="shared" si="15"/>
        <v>184279.28999999998</v>
      </c>
      <c r="BA15" s="13">
        <f t="shared" si="16"/>
        <v>190421.93299999999</v>
      </c>
      <c r="BB15" s="21">
        <f>BB12</f>
        <v>2242064.67</v>
      </c>
      <c r="BC15" s="42">
        <v>2243150</v>
      </c>
      <c r="BD15" s="41"/>
      <c r="BE15" s="55"/>
      <c r="BF15" s="37"/>
      <c r="BG15" s="37"/>
      <c r="BH15" s="37"/>
      <c r="BI15" s="37"/>
      <c r="BJ15" s="37"/>
      <c r="BK15" s="38"/>
      <c r="BL15" s="38"/>
    </row>
    <row r="16" spans="1:64" ht="60" customHeight="1">
      <c r="A16" s="19">
        <v>5</v>
      </c>
      <c r="B16" s="4">
        <v>3</v>
      </c>
      <c r="C16" s="10" t="s">
        <v>27</v>
      </c>
      <c r="D16" s="5" t="s">
        <v>36</v>
      </c>
      <c r="E16" s="6">
        <v>50</v>
      </c>
      <c r="F16" s="6">
        <v>26</v>
      </c>
      <c r="G16" s="20">
        <v>11</v>
      </c>
      <c r="H16" s="9"/>
      <c r="I16" s="1">
        <f t="shared" si="0"/>
        <v>806</v>
      </c>
      <c r="J16" s="1">
        <f t="shared" si="1"/>
        <v>728</v>
      </c>
      <c r="K16" s="1">
        <f>F16*31</f>
        <v>806</v>
      </c>
      <c r="L16" s="1">
        <f t="shared" si="2"/>
        <v>780</v>
      </c>
      <c r="M16" s="2">
        <f>I16</f>
        <v>806</v>
      </c>
      <c r="N16" s="2">
        <f t="shared" si="3"/>
        <v>780</v>
      </c>
      <c r="O16" s="2">
        <f t="shared" si="3"/>
        <v>806</v>
      </c>
      <c r="P16" s="2">
        <f>O16</f>
        <v>806</v>
      </c>
      <c r="Q16" s="2">
        <f>N16</f>
        <v>780</v>
      </c>
      <c r="R16" s="2">
        <f t="shared" si="4"/>
        <v>806</v>
      </c>
      <c r="S16" s="2">
        <f t="shared" si="4"/>
        <v>780</v>
      </c>
      <c r="T16" s="2">
        <f t="shared" si="4"/>
        <v>806</v>
      </c>
      <c r="U16" s="11">
        <f>SUM(I16:T16)</f>
        <v>9490</v>
      </c>
      <c r="V16" s="1"/>
      <c r="W16" s="1">
        <f t="shared" si="5"/>
        <v>8866</v>
      </c>
      <c r="X16" s="1">
        <f t="shared" si="6"/>
        <v>8008</v>
      </c>
      <c r="Y16" s="1">
        <f>K16*G16</f>
        <v>8866</v>
      </c>
      <c r="Z16" s="1">
        <f t="shared" si="7"/>
        <v>8580</v>
      </c>
      <c r="AA16" s="2">
        <f t="shared" si="8"/>
        <v>8866</v>
      </c>
      <c r="AB16" s="2">
        <f t="shared" si="8"/>
        <v>8580</v>
      </c>
      <c r="AC16" s="2">
        <f t="shared" si="8"/>
        <v>8866</v>
      </c>
      <c r="AD16" s="2">
        <f t="shared" si="9"/>
        <v>8866</v>
      </c>
      <c r="AE16" s="2">
        <f t="shared" si="9"/>
        <v>8580</v>
      </c>
      <c r="AF16" s="2">
        <f>AD16</f>
        <v>8866</v>
      </c>
      <c r="AG16" s="2">
        <f>AE16</f>
        <v>8580</v>
      </c>
      <c r="AH16" s="2">
        <f>AD16</f>
        <v>8866</v>
      </c>
      <c r="AI16" s="12">
        <f t="shared" si="19"/>
        <v>104390</v>
      </c>
      <c r="AJ16" s="84">
        <v>30.6</v>
      </c>
      <c r="AK16" s="85"/>
      <c r="AL16" s="85"/>
      <c r="AM16" s="85"/>
      <c r="AN16" s="86"/>
      <c r="AO16" s="1"/>
      <c r="AP16" s="13">
        <f>W16*AJ16</f>
        <v>271299.60000000003</v>
      </c>
      <c r="AQ16" s="13">
        <f>AJ16*X16</f>
        <v>245044.80000000002</v>
      </c>
      <c r="AR16" s="13">
        <f>AP16</f>
        <v>271299.60000000003</v>
      </c>
      <c r="AS16" s="13">
        <f>Z16*AJ16</f>
        <v>262548</v>
      </c>
      <c r="AT16" s="13">
        <f>AP16</f>
        <v>271299.60000000003</v>
      </c>
      <c r="AU16" s="13">
        <f t="shared" si="12"/>
        <v>262548</v>
      </c>
      <c r="AV16" s="13">
        <f>AP16</f>
        <v>271299.60000000003</v>
      </c>
      <c r="AW16" s="13">
        <f>AC16*AJ16</f>
        <v>271299.60000000003</v>
      </c>
      <c r="AX16" s="13">
        <f t="shared" si="13"/>
        <v>262548</v>
      </c>
      <c r="AY16" s="13">
        <f t="shared" si="14"/>
        <v>271299.60000000003</v>
      </c>
      <c r="AZ16" s="13">
        <f t="shared" si="15"/>
        <v>262548</v>
      </c>
      <c r="BA16" s="13">
        <f t="shared" si="16"/>
        <v>271299.60000000003</v>
      </c>
      <c r="BB16" s="21">
        <f>BA16+AZ16+AY16+AX16+AW16+AV16+AU16+AT16+AS16+AR16+AQ16+AP16</f>
        <v>3194334.0000000005</v>
      </c>
      <c r="BC16" s="39">
        <v>3194334</v>
      </c>
      <c r="BD16" s="41"/>
      <c r="BE16" s="37">
        <v>3194334</v>
      </c>
      <c r="BF16" s="37"/>
      <c r="BG16" s="43">
        <f>SUM(AP17:AX17)</f>
        <v>579769.39999999991</v>
      </c>
      <c r="BH16" s="37"/>
      <c r="BI16" s="37"/>
      <c r="BJ16" s="37"/>
      <c r="BK16" s="38"/>
      <c r="BL16" s="38"/>
    </row>
    <row r="17" spans="1:64" ht="66.75" customHeight="1">
      <c r="A17" s="19">
        <v>6</v>
      </c>
      <c r="B17" s="4">
        <v>5</v>
      </c>
      <c r="C17" s="10" t="s">
        <v>28</v>
      </c>
      <c r="D17" s="5" t="s">
        <v>54</v>
      </c>
      <c r="E17" s="54" t="s">
        <v>55</v>
      </c>
      <c r="F17" s="23" t="s">
        <v>50</v>
      </c>
      <c r="G17" s="20">
        <v>5</v>
      </c>
      <c r="H17" s="9"/>
      <c r="I17" s="1">
        <v>534</v>
      </c>
      <c r="J17" s="1">
        <v>694</v>
      </c>
      <c r="K17" s="1">
        <v>717</v>
      </c>
      <c r="L17" s="1">
        <v>331</v>
      </c>
      <c r="M17" s="2">
        <v>88</v>
      </c>
      <c r="N17" s="2">
        <v>148</v>
      </c>
      <c r="O17" s="2">
        <v>0</v>
      </c>
      <c r="P17" s="2">
        <v>0</v>
      </c>
      <c r="Q17" s="2">
        <v>0</v>
      </c>
      <c r="R17" s="2">
        <f>31*16</f>
        <v>496</v>
      </c>
      <c r="S17" s="2">
        <f>30*16</f>
        <v>480</v>
      </c>
      <c r="T17" s="2">
        <f>31*16</f>
        <v>496</v>
      </c>
      <c r="U17" s="11">
        <f>SUM(I17:T17)</f>
        <v>3984</v>
      </c>
      <c r="V17" s="1"/>
      <c r="W17" s="1">
        <f t="shared" si="5"/>
        <v>2670</v>
      </c>
      <c r="X17" s="1">
        <f t="shared" si="6"/>
        <v>3470</v>
      </c>
      <c r="Y17" s="1">
        <f>K17*G17</f>
        <v>3585</v>
      </c>
      <c r="Z17" s="1">
        <f t="shared" si="7"/>
        <v>1655</v>
      </c>
      <c r="AA17" s="2">
        <f t="shared" ref="AA17:AA23" si="20">M17*G17</f>
        <v>440</v>
      </c>
      <c r="AB17" s="2">
        <f>N17*G17</f>
        <v>740</v>
      </c>
      <c r="AC17" s="2">
        <v>0</v>
      </c>
      <c r="AD17" s="2">
        <v>0</v>
      </c>
      <c r="AE17" s="2">
        <v>0</v>
      </c>
      <c r="AF17" s="2">
        <f>R17*G17</f>
        <v>2480</v>
      </c>
      <c r="AG17" s="2">
        <f>S17*G17</f>
        <v>2400</v>
      </c>
      <c r="AH17" s="2">
        <f>T17*G17</f>
        <v>2480</v>
      </c>
      <c r="AI17" s="12">
        <f t="shared" si="19"/>
        <v>19920</v>
      </c>
      <c r="AJ17" s="11">
        <v>46.16</v>
      </c>
      <c r="AK17" s="11"/>
      <c r="AL17" s="52" t="s">
        <v>51</v>
      </c>
      <c r="AM17" s="26">
        <v>207.72</v>
      </c>
      <c r="AN17" s="11"/>
      <c r="AO17" s="1"/>
      <c r="AP17" s="13">
        <f>AJ17*W17</f>
        <v>123247.2</v>
      </c>
      <c r="AQ17" s="13">
        <f>AJ17*X17</f>
        <v>160175.19999999998</v>
      </c>
      <c r="AR17" s="13">
        <f>Y17*AJ17</f>
        <v>165483.59999999998</v>
      </c>
      <c r="AS17" s="13">
        <f t="shared" si="11"/>
        <v>76394.799999999988</v>
      </c>
      <c r="AT17" s="13">
        <v>20310.2</v>
      </c>
      <c r="AU17" s="13">
        <f t="shared" si="12"/>
        <v>34158.399999999994</v>
      </c>
      <c r="AV17" s="13">
        <f>AC17*AJ17</f>
        <v>0</v>
      </c>
      <c r="AW17" s="13">
        <f>AC17*AJ17</f>
        <v>0</v>
      </c>
      <c r="AX17" s="13">
        <f t="shared" si="13"/>
        <v>0</v>
      </c>
      <c r="AY17" s="13">
        <f>AF17*AM17</f>
        <v>515145.6</v>
      </c>
      <c r="AZ17" s="13">
        <f>AG17*AM17</f>
        <v>498528</v>
      </c>
      <c r="BA17" s="13">
        <f>AH17*AM17</f>
        <v>515145.6</v>
      </c>
      <c r="BB17" s="21">
        <f t="shared" ref="BB17" si="21">SUM(AP17:BA17)</f>
        <v>2108588.6</v>
      </c>
      <c r="BC17" s="39">
        <v>3032717</v>
      </c>
      <c r="BD17" s="41"/>
      <c r="BE17" s="43">
        <v>579769.4</v>
      </c>
      <c r="BF17" s="44">
        <f>BC17-BE17-BJ17</f>
        <v>924128.40000000014</v>
      </c>
      <c r="BG17" s="43">
        <f>BC17-BE17</f>
        <v>2452947.6</v>
      </c>
      <c r="BH17" s="37" t="s">
        <v>47</v>
      </c>
      <c r="BI17" s="45" t="s">
        <v>48</v>
      </c>
      <c r="BJ17" s="43">
        <v>1528819.2</v>
      </c>
      <c r="BK17" s="43">
        <f>AF17+AG17+AH17</f>
        <v>7360</v>
      </c>
      <c r="BL17" s="37">
        <f>BJ17/BK17</f>
        <v>207.72</v>
      </c>
    </row>
    <row r="18" spans="1:64" ht="54" customHeight="1">
      <c r="A18" s="24">
        <v>7</v>
      </c>
      <c r="B18" s="4">
        <v>11</v>
      </c>
      <c r="C18" s="10" t="s">
        <v>29</v>
      </c>
      <c r="D18" s="5" t="s">
        <v>34</v>
      </c>
      <c r="E18" s="6">
        <v>99</v>
      </c>
      <c r="F18" s="6">
        <v>24</v>
      </c>
      <c r="G18" s="20">
        <v>11.08</v>
      </c>
      <c r="H18" s="9"/>
      <c r="I18" s="1">
        <v>732</v>
      </c>
      <c r="J18" s="1">
        <v>650</v>
      </c>
      <c r="K18" s="1">
        <v>730</v>
      </c>
      <c r="L18" s="1">
        <v>716</v>
      </c>
      <c r="M18" s="2">
        <v>720</v>
      </c>
      <c r="N18" s="2">
        <v>707</v>
      </c>
      <c r="O18" s="2">
        <v>742</v>
      </c>
      <c r="P18" s="2">
        <v>727</v>
      </c>
      <c r="Q18" s="2">
        <v>720</v>
      </c>
      <c r="R18" s="2">
        <v>744</v>
      </c>
      <c r="S18" s="2">
        <v>720</v>
      </c>
      <c r="T18" s="2">
        <v>744</v>
      </c>
      <c r="U18" s="11">
        <f>SUM(I18:T18)</f>
        <v>8652</v>
      </c>
      <c r="V18" s="1"/>
      <c r="W18" s="1">
        <f t="shared" si="5"/>
        <v>8110.56</v>
      </c>
      <c r="X18" s="1">
        <f t="shared" si="6"/>
        <v>7202</v>
      </c>
      <c r="Y18" s="1">
        <f>K18*G18</f>
        <v>8088.4</v>
      </c>
      <c r="Z18" s="1">
        <f t="shared" si="7"/>
        <v>7933.28</v>
      </c>
      <c r="AA18" s="2">
        <f t="shared" si="20"/>
        <v>7977.6</v>
      </c>
      <c r="AB18" s="2">
        <f>N18*G18</f>
        <v>7833.56</v>
      </c>
      <c r="AC18" s="2">
        <f>O18*G18</f>
        <v>8221.36</v>
      </c>
      <c r="AD18" s="2">
        <f>P18*G18</f>
        <v>8055.16</v>
      </c>
      <c r="AE18" s="2">
        <v>7977.6</v>
      </c>
      <c r="AF18" s="2">
        <v>8243.52</v>
      </c>
      <c r="AG18" s="2">
        <v>7977.6</v>
      </c>
      <c r="AH18" s="2">
        <v>8243.52</v>
      </c>
      <c r="AI18" s="12">
        <f t="shared" si="19"/>
        <v>95864.160000000018</v>
      </c>
      <c r="AJ18" s="84">
        <v>21.94</v>
      </c>
      <c r="AK18" s="85"/>
      <c r="AL18" s="85"/>
      <c r="AM18" s="85"/>
      <c r="AN18" s="86"/>
      <c r="AO18" s="1"/>
      <c r="AP18" s="13">
        <f>AJ18*W18</f>
        <v>177945.68640000001</v>
      </c>
      <c r="AQ18" s="13">
        <f>AJ18*X18</f>
        <v>158011.88</v>
      </c>
      <c r="AR18" s="13">
        <v>177459.49</v>
      </c>
      <c r="AS18" s="13">
        <f t="shared" si="11"/>
        <v>174056.16320000001</v>
      </c>
      <c r="AT18" s="13">
        <f>AA18*AJ18</f>
        <v>175028.54400000002</v>
      </c>
      <c r="AU18" s="13">
        <f t="shared" si="12"/>
        <v>171868.30640000003</v>
      </c>
      <c r="AV18" s="13">
        <f>AC18*AJ18</f>
        <v>180376.63840000003</v>
      </c>
      <c r="AW18" s="13">
        <f>AD18*AJ18</f>
        <v>176730.21040000001</v>
      </c>
      <c r="AX18" s="13">
        <f t="shared" si="13"/>
        <v>175028.54400000002</v>
      </c>
      <c r="AY18" s="13">
        <f t="shared" si="14"/>
        <v>180862.82880000002</v>
      </c>
      <c r="AZ18" s="13">
        <f t="shared" si="15"/>
        <v>175028.54400000002</v>
      </c>
      <c r="BA18" s="13">
        <f t="shared" si="16"/>
        <v>180862.82880000002</v>
      </c>
      <c r="BB18" s="21">
        <f>SUM(AP18:BA18)</f>
        <v>2103259.6644000001</v>
      </c>
      <c r="BC18" s="46">
        <v>2129513.9500000002</v>
      </c>
      <c r="BD18" s="41"/>
      <c r="BE18" s="37"/>
      <c r="BF18" s="44">
        <v>26254.28</v>
      </c>
      <c r="BG18" s="41"/>
      <c r="BH18" s="37"/>
      <c r="BI18" s="43">
        <f>SUM(AX18:BA18)</f>
        <v>711782.74560000002</v>
      </c>
      <c r="BJ18" s="37"/>
      <c r="BK18" s="38"/>
      <c r="BL18" s="38"/>
    </row>
    <row r="19" spans="1:64" ht="54" customHeight="1">
      <c r="A19" s="19">
        <v>8</v>
      </c>
      <c r="B19" s="4">
        <v>12</v>
      </c>
      <c r="C19" s="10" t="s">
        <v>30</v>
      </c>
      <c r="D19" s="5" t="s">
        <v>34</v>
      </c>
      <c r="E19" s="6">
        <v>99</v>
      </c>
      <c r="F19" s="6">
        <v>28</v>
      </c>
      <c r="G19" s="20">
        <v>10</v>
      </c>
      <c r="H19" s="9"/>
      <c r="I19" s="1">
        <v>863</v>
      </c>
      <c r="J19" s="1">
        <v>782</v>
      </c>
      <c r="K19" s="1">
        <v>850</v>
      </c>
      <c r="L19" s="1">
        <v>836</v>
      </c>
      <c r="M19" s="3">
        <v>867</v>
      </c>
      <c r="N19" s="2">
        <v>790</v>
      </c>
      <c r="O19" s="3">
        <v>530</v>
      </c>
      <c r="P19" s="3">
        <v>822</v>
      </c>
      <c r="Q19" s="2">
        <f>30*F19</f>
        <v>840</v>
      </c>
      <c r="R19" s="3">
        <f>31*F19</f>
        <v>868</v>
      </c>
      <c r="S19" s="2">
        <f>Q19</f>
        <v>840</v>
      </c>
      <c r="T19" s="3">
        <f>R19</f>
        <v>868</v>
      </c>
      <c r="U19" s="11">
        <f>SUM(I19:T19)</f>
        <v>9756</v>
      </c>
      <c r="V19" s="3"/>
      <c r="W19" s="3">
        <f>G19*I19</f>
        <v>8630</v>
      </c>
      <c r="X19" s="1">
        <f t="shared" si="6"/>
        <v>7820</v>
      </c>
      <c r="Y19" s="3">
        <f>K19*G19</f>
        <v>8500</v>
      </c>
      <c r="Z19" s="1">
        <f>+L19*G19</f>
        <v>8360</v>
      </c>
      <c r="AA19" s="3">
        <f t="shared" si="20"/>
        <v>8670</v>
      </c>
      <c r="AB19" s="1">
        <f>N19*G19</f>
        <v>7900</v>
      </c>
      <c r="AC19" s="3">
        <f>O19*G19</f>
        <v>5300</v>
      </c>
      <c r="AD19" s="3">
        <f>P19*G19</f>
        <v>8220</v>
      </c>
      <c r="AE19" s="1">
        <f>Q19*G19</f>
        <v>8400</v>
      </c>
      <c r="AF19" s="3">
        <f>R19*G19</f>
        <v>8680</v>
      </c>
      <c r="AG19" s="1">
        <f>AE19</f>
        <v>8400</v>
      </c>
      <c r="AH19" s="3">
        <f>T19*G19</f>
        <v>8680</v>
      </c>
      <c r="AI19" s="12">
        <f t="shared" si="19"/>
        <v>97560</v>
      </c>
      <c r="AJ19" s="84">
        <v>16.79</v>
      </c>
      <c r="AK19" s="85"/>
      <c r="AL19" s="85"/>
      <c r="AM19" s="85"/>
      <c r="AN19" s="86"/>
      <c r="AO19" s="1"/>
      <c r="AP19" s="13">
        <f>W19*AJ19</f>
        <v>144897.69999999998</v>
      </c>
      <c r="AQ19" s="13">
        <f>X19*AJ19</f>
        <v>131297.79999999999</v>
      </c>
      <c r="AR19" s="13">
        <f>Y19*AJ19</f>
        <v>142715</v>
      </c>
      <c r="AS19" s="13">
        <f>AJ19*Z19</f>
        <v>140364.4</v>
      </c>
      <c r="AT19" s="13">
        <f>AA19*AJ19</f>
        <v>145569.29999999999</v>
      </c>
      <c r="AU19" s="13">
        <f>AB19*AJ19</f>
        <v>132641</v>
      </c>
      <c r="AV19" s="13">
        <f>AC19*AJ19</f>
        <v>88987</v>
      </c>
      <c r="AW19" s="13">
        <f>AD19*AJ19</f>
        <v>138013.79999999999</v>
      </c>
      <c r="AX19" s="13">
        <f t="shared" si="13"/>
        <v>141036</v>
      </c>
      <c r="AY19" s="13">
        <f t="shared" si="14"/>
        <v>145737.19999999998</v>
      </c>
      <c r="AZ19" s="13">
        <f t="shared" si="15"/>
        <v>141036</v>
      </c>
      <c r="BA19" s="13">
        <f t="shared" si="16"/>
        <v>145737.19999999998</v>
      </c>
      <c r="BB19" s="21">
        <f>SUM(AP19:BA19)</f>
        <v>1638032.4</v>
      </c>
      <c r="BC19" s="39">
        <v>1715938</v>
      </c>
      <c r="BD19" s="41"/>
      <c r="BE19" s="37"/>
      <c r="BF19" s="44">
        <f>BC19-BB19</f>
        <v>77905.600000000093</v>
      </c>
      <c r="BG19" s="37"/>
      <c r="BH19" s="37"/>
      <c r="BI19" s="43">
        <f>AX19+AY19+AZ19+BA19</f>
        <v>573546.39999999991</v>
      </c>
      <c r="BJ19" s="37"/>
      <c r="BK19" s="38"/>
      <c r="BL19" s="38"/>
    </row>
    <row r="20" spans="1:64" ht="57" customHeight="1">
      <c r="A20" s="19">
        <v>9</v>
      </c>
      <c r="B20" s="4">
        <v>8</v>
      </c>
      <c r="C20" s="10" t="s">
        <v>38</v>
      </c>
      <c r="D20" s="25" t="s">
        <v>30</v>
      </c>
      <c r="E20" s="6">
        <v>99</v>
      </c>
      <c r="F20" s="7" t="s">
        <v>35</v>
      </c>
      <c r="G20" s="20">
        <v>7</v>
      </c>
      <c r="H20" s="9"/>
      <c r="I20" s="1">
        <v>0</v>
      </c>
      <c r="J20" s="1">
        <v>0</v>
      </c>
      <c r="K20" s="1">
        <v>0</v>
      </c>
      <c r="L20" s="1">
        <v>0</v>
      </c>
      <c r="M20" s="3">
        <v>390</v>
      </c>
      <c r="N20" s="2">
        <v>386</v>
      </c>
      <c r="O20" s="3">
        <v>400</v>
      </c>
      <c r="P20" s="3">
        <v>310</v>
      </c>
      <c r="Q20" s="2">
        <v>300</v>
      </c>
      <c r="R20" s="3">
        <v>0</v>
      </c>
      <c r="S20" s="2">
        <v>0</v>
      </c>
      <c r="T20" s="3">
        <v>0</v>
      </c>
      <c r="U20" s="11">
        <f>SUM(I20:T20)</f>
        <v>1786</v>
      </c>
      <c r="V20" s="3"/>
      <c r="W20" s="3">
        <f>I20*G20</f>
        <v>0</v>
      </c>
      <c r="X20" s="1">
        <v>0</v>
      </c>
      <c r="Y20" s="3">
        <v>0</v>
      </c>
      <c r="Z20" s="1">
        <v>0</v>
      </c>
      <c r="AA20" s="3">
        <f t="shared" si="20"/>
        <v>2730</v>
      </c>
      <c r="AB20" s="1">
        <f>G20*N20</f>
        <v>2702</v>
      </c>
      <c r="AC20" s="3">
        <f>G20*O20</f>
        <v>2800</v>
      </c>
      <c r="AD20" s="3">
        <f>P20*G20</f>
        <v>2170</v>
      </c>
      <c r="AE20" s="1">
        <f>G20*Q20</f>
        <v>2100</v>
      </c>
      <c r="AF20" s="3">
        <v>0</v>
      </c>
      <c r="AG20" s="1">
        <v>0</v>
      </c>
      <c r="AH20" s="3">
        <v>0</v>
      </c>
      <c r="AI20" s="12">
        <f t="shared" si="19"/>
        <v>12502</v>
      </c>
      <c r="AJ20" s="11">
        <v>18.510000000000002</v>
      </c>
      <c r="AK20" s="11"/>
      <c r="AL20" s="53" t="s">
        <v>53</v>
      </c>
      <c r="AM20" s="26">
        <v>33.31</v>
      </c>
      <c r="AN20" s="26"/>
      <c r="AO20" s="1"/>
      <c r="AP20" s="13">
        <v>0</v>
      </c>
      <c r="AQ20" s="13">
        <v>0</v>
      </c>
      <c r="AR20" s="13">
        <v>0</v>
      </c>
      <c r="AS20" s="13">
        <v>0</v>
      </c>
      <c r="AT20" s="13">
        <f>AJ20*AA20</f>
        <v>50532.3</v>
      </c>
      <c r="AU20" s="13">
        <f>AB20*AJ20</f>
        <v>50014.020000000004</v>
      </c>
      <c r="AV20" s="13">
        <f>AC20*AJ20</f>
        <v>51828.000000000007</v>
      </c>
      <c r="AW20" s="13">
        <f>AD20*AM20</f>
        <v>72282.700000000012</v>
      </c>
      <c r="AX20" s="13">
        <f>AE20*AM20</f>
        <v>69951</v>
      </c>
      <c r="AY20" s="13">
        <v>0</v>
      </c>
      <c r="AZ20" s="13">
        <v>0</v>
      </c>
      <c r="BA20" s="13">
        <v>0</v>
      </c>
      <c r="BB20" s="21">
        <f>AT20+AU20+AV20+AW20+AX20</f>
        <v>294608.02</v>
      </c>
      <c r="BC20" s="47">
        <v>356835.78</v>
      </c>
      <c r="BD20" s="48"/>
      <c r="BE20" s="37"/>
      <c r="BF20" s="44">
        <f>BC20-BB20</f>
        <v>62227.760000000009</v>
      </c>
      <c r="BG20" s="37"/>
      <c r="BH20" s="37"/>
      <c r="BI20" s="37"/>
      <c r="BJ20" s="43">
        <f>AY17+AZ17+BA17</f>
        <v>1528819.2</v>
      </c>
      <c r="BK20" s="38"/>
      <c r="BL20" s="38"/>
    </row>
    <row r="21" spans="1:64" ht="54.75" customHeight="1">
      <c r="A21" s="19">
        <v>10</v>
      </c>
      <c r="B21" s="4">
        <v>9</v>
      </c>
      <c r="C21" s="10" t="s">
        <v>32</v>
      </c>
      <c r="D21" s="5" t="s">
        <v>33</v>
      </c>
      <c r="E21" s="6">
        <v>60</v>
      </c>
      <c r="F21" s="7" t="s">
        <v>35</v>
      </c>
      <c r="G21" s="8">
        <v>14.15</v>
      </c>
      <c r="H21" s="9"/>
      <c r="I21" s="1">
        <v>0</v>
      </c>
      <c r="J21" s="1">
        <v>0</v>
      </c>
      <c r="K21" s="1">
        <v>0</v>
      </c>
      <c r="L21" s="1">
        <v>0</v>
      </c>
      <c r="M21" s="3">
        <f>25*16</f>
        <v>400</v>
      </c>
      <c r="N21" s="2">
        <v>540</v>
      </c>
      <c r="O21" s="3">
        <v>558</v>
      </c>
      <c r="P21" s="3">
        <v>558</v>
      </c>
      <c r="Q21" s="2">
        <v>480</v>
      </c>
      <c r="R21" s="3">
        <v>0</v>
      </c>
      <c r="S21" s="2">
        <v>0</v>
      </c>
      <c r="T21" s="3">
        <v>0</v>
      </c>
      <c r="U21" s="11">
        <f>SUM(H21:T21)</f>
        <v>2536</v>
      </c>
      <c r="V21" s="3"/>
      <c r="W21" s="3">
        <v>0</v>
      </c>
      <c r="X21" s="1">
        <f>J21*G21</f>
        <v>0</v>
      </c>
      <c r="Y21" s="3">
        <v>0</v>
      </c>
      <c r="Z21" s="1">
        <v>0</v>
      </c>
      <c r="AA21" s="3">
        <f t="shared" si="20"/>
        <v>5660</v>
      </c>
      <c r="AB21" s="1">
        <f>N21*G21</f>
        <v>7641</v>
      </c>
      <c r="AC21" s="3">
        <f>O21*G21</f>
        <v>7895.7</v>
      </c>
      <c r="AD21" s="3">
        <f>G21*P21</f>
        <v>7895.7</v>
      </c>
      <c r="AE21" s="1">
        <f>Q21*G21</f>
        <v>6792</v>
      </c>
      <c r="AF21" s="3">
        <v>0</v>
      </c>
      <c r="AG21" s="1">
        <v>0</v>
      </c>
      <c r="AH21" s="3">
        <v>0</v>
      </c>
      <c r="AI21" s="12">
        <f>SUM(AA21:AE21)</f>
        <v>35884.400000000001</v>
      </c>
      <c r="AJ21" s="84">
        <v>43</v>
      </c>
      <c r="AK21" s="85"/>
      <c r="AL21" s="85"/>
      <c r="AM21" s="85"/>
      <c r="AN21" s="86"/>
      <c r="AO21" s="1"/>
      <c r="AP21" s="13">
        <v>0</v>
      </c>
      <c r="AQ21" s="13">
        <f>AM21*X21</f>
        <v>0</v>
      </c>
      <c r="AR21" s="13">
        <v>0</v>
      </c>
      <c r="AS21" s="13">
        <v>0</v>
      </c>
      <c r="AT21" s="13">
        <f>AA21*AJ21</f>
        <v>243380</v>
      </c>
      <c r="AU21" s="27">
        <f>AB21*AJ21</f>
        <v>328563</v>
      </c>
      <c r="AV21" s="13">
        <f>AC21*AJ21</f>
        <v>339515.1</v>
      </c>
      <c r="AW21" s="13">
        <f>AD21*AJ21</f>
        <v>339515.1</v>
      </c>
      <c r="AX21" s="13">
        <f>AE21*AJ21</f>
        <v>292056</v>
      </c>
      <c r="AY21" s="13">
        <v>0</v>
      </c>
      <c r="AZ21" s="13">
        <v>0</v>
      </c>
      <c r="BA21" s="13">
        <v>0</v>
      </c>
      <c r="BB21" s="21">
        <f>SUM(AT21:AX21)</f>
        <v>1543029.2</v>
      </c>
      <c r="BC21" s="47">
        <v>1543500</v>
      </c>
      <c r="BD21" s="41"/>
      <c r="BE21" s="37"/>
      <c r="BF21" s="37"/>
      <c r="BG21" s="37"/>
      <c r="BH21" s="37"/>
      <c r="BI21" s="37"/>
      <c r="BJ21" s="37"/>
      <c r="BK21" s="38"/>
      <c r="BL21" s="38"/>
    </row>
    <row r="22" spans="1:64" ht="55.5" customHeight="1">
      <c r="A22" s="19">
        <v>11</v>
      </c>
      <c r="B22" s="4">
        <v>7</v>
      </c>
      <c r="C22" s="10" t="s">
        <v>40</v>
      </c>
      <c r="D22" s="5" t="s">
        <v>36</v>
      </c>
      <c r="E22" s="6">
        <v>43</v>
      </c>
      <c r="F22" s="7" t="s">
        <v>35</v>
      </c>
      <c r="G22" s="8">
        <v>9</v>
      </c>
      <c r="H22" s="9"/>
      <c r="I22" s="1">
        <v>0</v>
      </c>
      <c r="J22" s="1">
        <v>0</v>
      </c>
      <c r="K22" s="1">
        <v>0</v>
      </c>
      <c r="L22" s="1">
        <v>0</v>
      </c>
      <c r="M22" s="3">
        <f>6*25</f>
        <v>150</v>
      </c>
      <c r="N22" s="2">
        <f>6*30</f>
        <v>180</v>
      </c>
      <c r="O22" s="3">
        <f>6*31</f>
        <v>186</v>
      </c>
      <c r="P22" s="3">
        <v>186</v>
      </c>
      <c r="Q22" s="2">
        <v>180</v>
      </c>
      <c r="R22" s="3">
        <v>0</v>
      </c>
      <c r="S22" s="2">
        <v>0</v>
      </c>
      <c r="T22" s="3">
        <v>0</v>
      </c>
      <c r="U22" s="11">
        <f>M22+N22+O22+P22+Q22</f>
        <v>882</v>
      </c>
      <c r="V22" s="3"/>
      <c r="W22" s="3">
        <v>0</v>
      </c>
      <c r="X22" s="1">
        <v>0</v>
      </c>
      <c r="Y22" s="3">
        <v>0</v>
      </c>
      <c r="Z22" s="1">
        <v>0</v>
      </c>
      <c r="AA22" s="3">
        <f t="shared" si="20"/>
        <v>1350</v>
      </c>
      <c r="AB22" s="1">
        <f>G22*N22</f>
        <v>1620</v>
      </c>
      <c r="AC22" s="3">
        <f>O22*G22</f>
        <v>1674</v>
      </c>
      <c r="AD22" s="3">
        <f>P22*G22</f>
        <v>1674</v>
      </c>
      <c r="AE22" s="1">
        <f>Q22*G22</f>
        <v>1620</v>
      </c>
      <c r="AF22" s="3">
        <v>0</v>
      </c>
      <c r="AG22" s="1">
        <v>0</v>
      </c>
      <c r="AH22" s="3">
        <v>0</v>
      </c>
      <c r="AI22" s="12">
        <f>SUM(W22:AH22)</f>
        <v>7938</v>
      </c>
      <c r="AJ22" s="87">
        <v>51.7</v>
      </c>
      <c r="AK22" s="88"/>
      <c r="AL22" s="88"/>
      <c r="AM22" s="88"/>
      <c r="AN22" s="89"/>
      <c r="AO22" s="1"/>
      <c r="AP22" s="13">
        <v>0</v>
      </c>
      <c r="AQ22" s="13">
        <v>0</v>
      </c>
      <c r="AR22" s="13">
        <v>0</v>
      </c>
      <c r="AS22" s="13">
        <v>0</v>
      </c>
      <c r="AT22" s="13">
        <f>AJ22*AA22</f>
        <v>69795</v>
      </c>
      <c r="AU22" s="13">
        <f>AJ22*AB22</f>
        <v>83754</v>
      </c>
      <c r="AV22" s="13">
        <f>AJ22*AC22</f>
        <v>86545.8</v>
      </c>
      <c r="AW22" s="13">
        <f>AD22*AJ22</f>
        <v>86545.8</v>
      </c>
      <c r="AX22" s="13">
        <f>AJ22*AE22</f>
        <v>83754</v>
      </c>
      <c r="AY22" s="13">
        <v>0</v>
      </c>
      <c r="AZ22" s="13">
        <v>0</v>
      </c>
      <c r="BA22" s="13">
        <v>0</v>
      </c>
      <c r="BB22" s="21">
        <f>SUM(AP22:BA22)</f>
        <v>410394.6</v>
      </c>
      <c r="BC22" s="47">
        <v>410500</v>
      </c>
      <c r="BD22" s="41"/>
      <c r="BE22" s="37"/>
      <c r="BF22" s="37"/>
      <c r="BG22" s="37"/>
      <c r="BH22" s="37"/>
      <c r="BI22" s="43">
        <f>AT20+AU20+AV20</f>
        <v>152374.32</v>
      </c>
      <c r="BJ22" s="37"/>
      <c r="BK22" s="38"/>
      <c r="BL22" s="38"/>
    </row>
    <row r="23" spans="1:64" ht="24.75" customHeight="1">
      <c r="A23" s="105">
        <v>12</v>
      </c>
      <c r="B23" s="107">
        <v>1</v>
      </c>
      <c r="C23" s="109" t="s">
        <v>39</v>
      </c>
      <c r="D23" s="111" t="s">
        <v>36</v>
      </c>
      <c r="E23" s="113">
        <v>44</v>
      </c>
      <c r="F23" s="28">
        <v>18</v>
      </c>
      <c r="G23" s="115">
        <v>8.6</v>
      </c>
      <c r="H23" s="9"/>
      <c r="I23" s="68">
        <v>342</v>
      </c>
      <c r="J23" s="68">
        <f>F23*28</f>
        <v>504</v>
      </c>
      <c r="K23" s="68">
        <f>F23*31</f>
        <v>558</v>
      </c>
      <c r="L23" s="68">
        <f>F23*30</f>
        <v>540</v>
      </c>
      <c r="M23" s="64">
        <f>F23*31</f>
        <v>558</v>
      </c>
      <c r="N23" s="64">
        <f>F23*30</f>
        <v>540</v>
      </c>
      <c r="O23" s="64">
        <f>21*14</f>
        <v>294</v>
      </c>
      <c r="P23" s="64">
        <f>23*14</f>
        <v>322</v>
      </c>
      <c r="Q23" s="64">
        <f>22*14</f>
        <v>308</v>
      </c>
      <c r="R23" s="64">
        <f>21*14</f>
        <v>294</v>
      </c>
      <c r="S23" s="64">
        <f>22*14</f>
        <v>308</v>
      </c>
      <c r="T23" s="64">
        <f>22*14</f>
        <v>308</v>
      </c>
      <c r="U23" s="66">
        <f>SUM(I23:T23)</f>
        <v>4876</v>
      </c>
      <c r="V23" s="3"/>
      <c r="W23" s="64">
        <f>I23*G23</f>
        <v>2941.2</v>
      </c>
      <c r="X23" s="68">
        <f>J23*G23</f>
        <v>4334.3999999999996</v>
      </c>
      <c r="Y23" s="64">
        <f>K23*G23</f>
        <v>4798.8</v>
      </c>
      <c r="Z23" s="68">
        <f>L23*G23</f>
        <v>4644</v>
      </c>
      <c r="AA23" s="64">
        <f t="shared" si="20"/>
        <v>4798.8</v>
      </c>
      <c r="AB23" s="68">
        <f>N23*G23</f>
        <v>4644</v>
      </c>
      <c r="AC23" s="64">
        <f>O23*G23</f>
        <v>2528.4</v>
      </c>
      <c r="AD23" s="64">
        <f>P23*G23</f>
        <v>2769.2</v>
      </c>
      <c r="AE23" s="68">
        <f>Q23*G23</f>
        <v>2648.7999999999997</v>
      </c>
      <c r="AF23" s="64">
        <f>R23*G23</f>
        <v>2528.4</v>
      </c>
      <c r="AG23" s="68">
        <f>S23*G23</f>
        <v>2648.7999999999997</v>
      </c>
      <c r="AH23" s="64">
        <f>T23*G23</f>
        <v>2648.7999999999997</v>
      </c>
      <c r="AI23" s="66">
        <f>SUM(W23:AH23)</f>
        <v>41933.600000000013</v>
      </c>
      <c r="AJ23" s="123">
        <v>16.39</v>
      </c>
      <c r="AK23" s="124"/>
      <c r="AL23" s="127" t="s">
        <v>52</v>
      </c>
      <c r="AM23" s="121">
        <v>29.57</v>
      </c>
      <c r="AN23" s="26"/>
      <c r="AO23" s="1"/>
      <c r="AP23" s="117">
        <f>W23*AJ23</f>
        <v>48206.267999999996</v>
      </c>
      <c r="AQ23" s="117">
        <f>X23*AJ23</f>
        <v>71040.815999999992</v>
      </c>
      <c r="AR23" s="117">
        <f>Y23*AJ23</f>
        <v>78652.332000000009</v>
      </c>
      <c r="AS23" s="117">
        <f>AJ23*Z23</f>
        <v>76115.16</v>
      </c>
      <c r="AT23" s="117">
        <f>AJ23*AA23</f>
        <v>78652.332000000009</v>
      </c>
      <c r="AU23" s="117">
        <f>AJ23*AB23</f>
        <v>76115.16</v>
      </c>
      <c r="AV23" s="117">
        <f t="shared" ref="AV23:BA23" si="22">AC23*29.57</f>
        <v>74764.788</v>
      </c>
      <c r="AW23" s="117">
        <f t="shared" si="22"/>
        <v>81885.243999999992</v>
      </c>
      <c r="AX23" s="117">
        <f t="shared" si="22"/>
        <v>78325.015999999989</v>
      </c>
      <c r="AY23" s="117">
        <f t="shared" si="22"/>
        <v>74764.788</v>
      </c>
      <c r="AZ23" s="117">
        <f t="shared" si="22"/>
        <v>78325.015999999989</v>
      </c>
      <c r="BA23" s="117">
        <f t="shared" si="22"/>
        <v>78325.015999999989</v>
      </c>
      <c r="BB23" s="119">
        <v>895171.95</v>
      </c>
      <c r="BC23" s="56">
        <v>925618.01</v>
      </c>
      <c r="BD23" s="40"/>
      <c r="BE23" s="37"/>
      <c r="BF23" s="37"/>
      <c r="BG23" s="37"/>
      <c r="BH23" s="37"/>
      <c r="BI23" s="37"/>
      <c r="BJ23" s="37"/>
      <c r="BK23" s="38"/>
      <c r="BL23" s="38"/>
    </row>
    <row r="24" spans="1:64" ht="44.25" customHeight="1">
      <c r="A24" s="106"/>
      <c r="B24" s="108"/>
      <c r="C24" s="110"/>
      <c r="D24" s="112"/>
      <c r="E24" s="114"/>
      <c r="F24" s="29" t="s">
        <v>46</v>
      </c>
      <c r="G24" s="116"/>
      <c r="H24" s="9"/>
      <c r="I24" s="69"/>
      <c r="J24" s="69"/>
      <c r="K24" s="69"/>
      <c r="L24" s="69"/>
      <c r="M24" s="65"/>
      <c r="N24" s="65"/>
      <c r="O24" s="65"/>
      <c r="P24" s="65"/>
      <c r="Q24" s="65"/>
      <c r="R24" s="65"/>
      <c r="S24" s="65"/>
      <c r="T24" s="65"/>
      <c r="U24" s="67"/>
      <c r="V24" s="3"/>
      <c r="W24" s="65"/>
      <c r="X24" s="69"/>
      <c r="Y24" s="65"/>
      <c r="Z24" s="69"/>
      <c r="AA24" s="65"/>
      <c r="AB24" s="69"/>
      <c r="AC24" s="65"/>
      <c r="AD24" s="65"/>
      <c r="AE24" s="69"/>
      <c r="AF24" s="65"/>
      <c r="AG24" s="69"/>
      <c r="AH24" s="65"/>
      <c r="AI24" s="67"/>
      <c r="AJ24" s="125"/>
      <c r="AK24" s="126"/>
      <c r="AL24" s="128"/>
      <c r="AM24" s="122"/>
      <c r="AN24" s="26"/>
      <c r="AO24" s="1"/>
      <c r="AP24" s="118"/>
      <c r="AQ24" s="118"/>
      <c r="AR24" s="118"/>
      <c r="AS24" s="118"/>
      <c r="AT24" s="118"/>
      <c r="AU24" s="118"/>
      <c r="AV24" s="118"/>
      <c r="AW24" s="118"/>
      <c r="AX24" s="118"/>
      <c r="AY24" s="118"/>
      <c r="AZ24" s="118"/>
      <c r="BA24" s="118"/>
      <c r="BB24" s="120"/>
      <c r="BC24" s="56"/>
      <c r="BD24" s="40"/>
      <c r="BE24" s="37"/>
      <c r="BF24" s="44">
        <f>BC23-BB23</f>
        <v>30446.060000000056</v>
      </c>
      <c r="BG24" s="43">
        <f>SUM(AP23:AU24)</f>
        <v>428782.06799999997</v>
      </c>
      <c r="BH24" s="37"/>
      <c r="BI24" s="37"/>
      <c r="BJ24" s="37"/>
      <c r="BK24" s="38"/>
      <c r="BL24" s="38"/>
    </row>
    <row r="25" spans="1:64" ht="55.5" customHeight="1">
      <c r="A25" s="19">
        <v>13</v>
      </c>
      <c r="B25" s="30">
        <v>4</v>
      </c>
      <c r="C25" s="10" t="s">
        <v>44</v>
      </c>
      <c r="D25" s="5" t="s">
        <v>36</v>
      </c>
      <c r="E25" s="6">
        <v>42</v>
      </c>
      <c r="F25" s="6">
        <v>30</v>
      </c>
      <c r="G25" s="20">
        <v>15</v>
      </c>
      <c r="H25" s="9"/>
      <c r="I25" s="1">
        <f>F25*31</f>
        <v>930</v>
      </c>
      <c r="J25" s="1">
        <f>F25*28</f>
        <v>840</v>
      </c>
      <c r="K25" s="1">
        <f>F25*31</f>
        <v>930</v>
      </c>
      <c r="L25" s="1">
        <f>F25*30</f>
        <v>900</v>
      </c>
      <c r="M25" s="3">
        <f t="shared" ref="M25:O25" si="23">K25</f>
        <v>930</v>
      </c>
      <c r="N25" s="2">
        <f t="shared" si="23"/>
        <v>900</v>
      </c>
      <c r="O25" s="3">
        <f t="shared" si="23"/>
        <v>930</v>
      </c>
      <c r="P25" s="3">
        <f t="shared" ref="P25:R25" si="24">M25</f>
        <v>930</v>
      </c>
      <c r="Q25" s="2">
        <f t="shared" si="24"/>
        <v>900</v>
      </c>
      <c r="R25" s="3">
        <f t="shared" si="24"/>
        <v>930</v>
      </c>
      <c r="S25" s="2">
        <f>Q25</f>
        <v>900</v>
      </c>
      <c r="T25" s="3">
        <f>R25</f>
        <v>930</v>
      </c>
      <c r="U25" s="11">
        <f>SUM(I25:T25)</f>
        <v>10950</v>
      </c>
      <c r="V25" s="3"/>
      <c r="W25" s="3">
        <f>I25*G25</f>
        <v>13950</v>
      </c>
      <c r="X25" s="1">
        <f>J25*G25</f>
        <v>12600</v>
      </c>
      <c r="Y25" s="3">
        <f>K25*G25</f>
        <v>13950</v>
      </c>
      <c r="Z25" s="1">
        <f>L25*G25</f>
        <v>13500</v>
      </c>
      <c r="AA25" s="3">
        <f t="shared" ref="AA25:AC25" si="25">Y25</f>
        <v>13950</v>
      </c>
      <c r="AB25" s="1">
        <f t="shared" si="25"/>
        <v>13500</v>
      </c>
      <c r="AC25" s="3">
        <f t="shared" si="25"/>
        <v>13950</v>
      </c>
      <c r="AD25" s="3">
        <f>AC25</f>
        <v>13950</v>
      </c>
      <c r="AE25" s="1">
        <f>AB25</f>
        <v>13500</v>
      </c>
      <c r="AF25" s="3">
        <f t="shared" ref="AF25:AH25" si="26">AD25</f>
        <v>13950</v>
      </c>
      <c r="AG25" s="1">
        <f t="shared" si="26"/>
        <v>13500</v>
      </c>
      <c r="AH25" s="3">
        <f t="shared" si="26"/>
        <v>13950</v>
      </c>
      <c r="AI25" s="31">
        <f>SUM(W25:AH25)</f>
        <v>164250</v>
      </c>
      <c r="AJ25" s="84">
        <v>14.86</v>
      </c>
      <c r="AK25" s="85"/>
      <c r="AL25" s="85"/>
      <c r="AM25" s="85"/>
      <c r="AN25" s="86"/>
      <c r="AO25" s="1"/>
      <c r="AP25" s="13">
        <f>W25*AJ25</f>
        <v>207297</v>
      </c>
      <c r="AQ25" s="13">
        <f>X25*AJ25</f>
        <v>187236</v>
      </c>
      <c r="AR25" s="13">
        <f>Y25*AJ25</f>
        <v>207297</v>
      </c>
      <c r="AS25" s="13">
        <f>AJ25*Z25</f>
        <v>200610</v>
      </c>
      <c r="AT25" s="13">
        <f>AA25*AJ25</f>
        <v>207297</v>
      </c>
      <c r="AU25" s="13">
        <f>AS25</f>
        <v>200610</v>
      </c>
      <c r="AV25" s="13">
        <f>AT25</f>
        <v>207297</v>
      </c>
      <c r="AW25" s="13">
        <f>AT25</f>
        <v>207297</v>
      </c>
      <c r="AX25" s="13">
        <f>AJ25*AE25</f>
        <v>200610</v>
      </c>
      <c r="AY25" s="13">
        <f t="shared" ref="AY25:BA25" si="27">AW25</f>
        <v>207297</v>
      </c>
      <c r="AZ25" s="13">
        <f t="shared" si="27"/>
        <v>200610</v>
      </c>
      <c r="BA25" s="13">
        <f t="shared" si="27"/>
        <v>207297</v>
      </c>
      <c r="BB25" s="21">
        <f>SUM(AP25:BA25)</f>
        <v>2440755</v>
      </c>
      <c r="BC25" s="39">
        <v>2442000</v>
      </c>
      <c r="BD25" s="41"/>
      <c r="BE25" s="37"/>
      <c r="BF25" s="37"/>
      <c r="BG25" s="37"/>
      <c r="BH25" s="37"/>
      <c r="BI25" s="37"/>
      <c r="BJ25" s="37"/>
      <c r="BK25" s="38"/>
      <c r="BL25" s="38"/>
    </row>
    <row r="26" spans="1:64" ht="60.75" customHeight="1">
      <c r="A26" s="94" t="s">
        <v>31</v>
      </c>
      <c r="B26" s="95"/>
      <c r="C26" s="95"/>
      <c r="D26" s="95"/>
      <c r="E26" s="95"/>
      <c r="F26" s="95"/>
      <c r="G26" s="96"/>
      <c r="H26" s="9">
        <f>SUM(H12:H21)</f>
        <v>0</v>
      </c>
      <c r="I26" s="1">
        <f t="shared" ref="I26:T26" si="28">SUM(I12:I25)</f>
        <v>7431</v>
      </c>
      <c r="J26" s="1">
        <f t="shared" si="28"/>
        <v>7110</v>
      </c>
      <c r="K26" s="1">
        <f t="shared" si="28"/>
        <v>7815</v>
      </c>
      <c r="L26" s="1">
        <f t="shared" si="28"/>
        <v>7223</v>
      </c>
      <c r="M26" s="1">
        <f t="shared" si="28"/>
        <v>8133</v>
      </c>
      <c r="N26" s="1">
        <f t="shared" si="28"/>
        <v>8091</v>
      </c>
      <c r="O26" s="1">
        <f t="shared" si="28"/>
        <v>7670</v>
      </c>
      <c r="P26" s="1">
        <f t="shared" si="28"/>
        <v>7885</v>
      </c>
      <c r="Q26" s="1">
        <f t="shared" si="28"/>
        <v>7628</v>
      </c>
      <c r="R26" s="1">
        <f t="shared" si="28"/>
        <v>7362</v>
      </c>
      <c r="S26" s="1">
        <f t="shared" si="28"/>
        <v>7148</v>
      </c>
      <c r="T26" s="1">
        <f t="shared" si="28"/>
        <v>7376</v>
      </c>
      <c r="U26" s="31">
        <f>U25+U21+U20+U19+U18+U17+U16+U15+U14+U13+U12</f>
        <v>85114</v>
      </c>
      <c r="V26" s="1"/>
      <c r="W26" s="1">
        <f t="shared" ref="W26:AH26" si="29">SUM(W12:W25)</f>
        <v>84984.159999999989</v>
      </c>
      <c r="X26" s="1">
        <f t="shared" si="29"/>
        <v>79397.599999999991</v>
      </c>
      <c r="Y26" s="1">
        <f t="shared" si="29"/>
        <v>87604.6</v>
      </c>
      <c r="Z26" s="1">
        <f t="shared" si="29"/>
        <v>83204.28</v>
      </c>
      <c r="AA26" s="1">
        <f t="shared" si="29"/>
        <v>94258.8</v>
      </c>
      <c r="AB26" s="1">
        <f t="shared" si="29"/>
        <v>93692.56</v>
      </c>
      <c r="AC26" s="1">
        <f t="shared" si="29"/>
        <v>91051.86</v>
      </c>
      <c r="AD26" s="1">
        <f t="shared" si="29"/>
        <v>93416.459999999992</v>
      </c>
      <c r="AE26" s="1">
        <f t="shared" si="29"/>
        <v>90150.400000000009</v>
      </c>
      <c r="AF26" s="1">
        <f t="shared" si="29"/>
        <v>84564.319999999992</v>
      </c>
      <c r="AG26" s="1">
        <f t="shared" si="29"/>
        <v>82038.400000000009</v>
      </c>
      <c r="AH26" s="1">
        <f t="shared" si="29"/>
        <v>84684.72</v>
      </c>
      <c r="AI26" s="31">
        <f>SUM(AI12:AI25)</f>
        <v>1049048.1600000001</v>
      </c>
      <c r="AJ26" s="100"/>
      <c r="AK26" s="101"/>
      <c r="AL26" s="101"/>
      <c r="AM26" s="101"/>
      <c r="AN26" s="102"/>
      <c r="AO26" s="32"/>
      <c r="AP26" s="14">
        <f t="shared" ref="AP26:BA26" si="30">SUM(AP12:AP25)</f>
        <v>1734581.1863999998</v>
      </c>
      <c r="AQ26" s="14">
        <f t="shared" si="30"/>
        <v>1640782.5120000001</v>
      </c>
      <c r="AR26" s="14">
        <f t="shared" si="30"/>
        <v>1804594.754</v>
      </c>
      <c r="AS26" s="14">
        <f t="shared" si="30"/>
        <v>1667205.6831999999</v>
      </c>
      <c r="AT26" s="14">
        <f t="shared" si="30"/>
        <v>2023552.0079999999</v>
      </c>
      <c r="AU26" s="14">
        <f t="shared" si="30"/>
        <v>2077389.0463999999</v>
      </c>
      <c r="AV26" s="14">
        <f t="shared" si="30"/>
        <v>2062301.6584000001</v>
      </c>
      <c r="AW26" s="14">
        <f t="shared" si="30"/>
        <v>2135257.1864</v>
      </c>
      <c r="AX26" s="14">
        <f t="shared" si="30"/>
        <v>2040425.72</v>
      </c>
      <c r="AY26" s="14">
        <f t="shared" si="30"/>
        <v>2156794.7488000002</v>
      </c>
      <c r="AZ26" s="14">
        <f t="shared" si="30"/>
        <v>2093192.72</v>
      </c>
      <c r="BA26" s="14">
        <f t="shared" si="30"/>
        <v>2160354.9768000003</v>
      </c>
      <c r="BB26" s="33">
        <f>BB25+BB23+BB22+BB21+BB20+BB19+BB18+BB17+BB16+BB15+BB14+BB13+BB12</f>
        <v>23596432.114400007</v>
      </c>
      <c r="BC26" s="35"/>
      <c r="BD26" s="41"/>
      <c r="BE26" s="37"/>
      <c r="BF26" s="44">
        <f>BF24+BF20+BF19+BF18+BF17</f>
        <v>1120962.1000000003</v>
      </c>
      <c r="BG26" s="37"/>
      <c r="BH26" s="37"/>
      <c r="BI26" s="37"/>
      <c r="BJ26" s="37"/>
      <c r="BK26" s="38"/>
      <c r="BL26" s="38"/>
    </row>
    <row r="27" spans="1:64" ht="14.25" customHeight="1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 t="s">
        <v>42</v>
      </c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46">
        <f>SUM(AB23:AH24)</f>
        <v>20416.399999999998</v>
      </c>
      <c r="BD27" s="43">
        <f>SUM(N23:T24)</f>
        <v>2374</v>
      </c>
      <c r="BE27" s="37"/>
      <c r="BF27" s="37"/>
      <c r="BG27" s="37"/>
      <c r="BH27" s="37"/>
      <c r="BI27" s="37"/>
      <c r="BJ27" s="37"/>
      <c r="BK27" s="38"/>
      <c r="BL27" s="38"/>
    </row>
    <row r="28" spans="1:64" ht="46.5" hidden="1" customHeight="1">
      <c r="A28" s="15"/>
      <c r="B28" s="15"/>
      <c r="C28" s="15"/>
      <c r="D28" s="15"/>
      <c r="E28" s="97"/>
      <c r="F28" s="99"/>
      <c r="G28" s="99"/>
      <c r="H28" s="99"/>
      <c r="I28" s="99"/>
      <c r="J28" s="99"/>
      <c r="K28" s="15"/>
      <c r="L28" s="15"/>
      <c r="M28" s="15"/>
      <c r="N28" s="15"/>
      <c r="O28" s="15"/>
      <c r="P28" s="15"/>
      <c r="Q28" s="98"/>
      <c r="R28" s="99"/>
      <c r="S28" s="99"/>
      <c r="T28" s="99"/>
      <c r="U28" s="15"/>
      <c r="V28" s="15"/>
      <c r="W28" s="15"/>
      <c r="X28" s="15"/>
      <c r="Y28" s="15"/>
      <c r="Z28" s="97"/>
      <c r="AA28" s="97"/>
      <c r="AB28" s="97"/>
      <c r="AC28" s="97"/>
      <c r="AD28" s="97"/>
      <c r="AE28" s="97"/>
      <c r="AF28" s="15"/>
      <c r="AG28" s="15"/>
      <c r="AH28" s="97"/>
      <c r="AI28" s="99"/>
      <c r="AJ28" s="99"/>
      <c r="AK28" s="99"/>
      <c r="AL28" s="99"/>
      <c r="AM28" s="99"/>
      <c r="AN28" s="99"/>
      <c r="AO28" s="99"/>
      <c r="AP28" s="99"/>
      <c r="AQ28" s="99"/>
      <c r="AR28" s="15"/>
      <c r="AS28" s="15"/>
      <c r="AT28" s="15"/>
      <c r="AU28" s="97"/>
      <c r="AV28" s="99"/>
      <c r="AW28" s="99"/>
      <c r="AX28" s="99"/>
      <c r="AY28" s="98"/>
      <c r="AZ28" s="99"/>
      <c r="BA28" s="99"/>
      <c r="BB28" s="99"/>
      <c r="BC28" s="46">
        <f>SUM(AP26:BA26)</f>
        <v>23596432.200400002</v>
      </c>
      <c r="BD28" s="43"/>
      <c r="BE28" s="37"/>
      <c r="BF28" s="37"/>
      <c r="BG28" s="37"/>
      <c r="BH28" s="37"/>
      <c r="BI28" s="37"/>
      <c r="BJ28" s="37"/>
      <c r="BK28" s="38"/>
      <c r="BL28" s="38"/>
    </row>
    <row r="29" spans="1:64" ht="21.75" hidden="1" customHeight="1">
      <c r="A29" s="15"/>
      <c r="B29" s="15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97"/>
      <c r="BA29" s="99"/>
      <c r="BB29" s="99"/>
      <c r="BC29" s="34"/>
      <c r="BD29" s="15"/>
      <c r="BE29" s="15"/>
      <c r="BF29" s="15"/>
      <c r="BG29" s="15"/>
      <c r="BH29" s="15"/>
      <c r="BI29" s="15"/>
      <c r="BJ29" s="15"/>
    </row>
    <row r="30" spans="1:64" ht="4.5" hidden="1" customHeight="1">
      <c r="A30" s="15"/>
      <c r="B30" s="15"/>
      <c r="C30" s="93"/>
      <c r="D30" s="93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3"/>
      <c r="U30" s="93"/>
      <c r="V30" s="93"/>
      <c r="W30" s="93"/>
      <c r="X30" s="93"/>
      <c r="Y30" s="93"/>
      <c r="Z30" s="93"/>
      <c r="AA30" s="93"/>
      <c r="AB30" s="93"/>
      <c r="AC30" s="93"/>
      <c r="AD30" s="93"/>
      <c r="AE30" s="93"/>
      <c r="AF30" s="93"/>
      <c r="AG30" s="93"/>
      <c r="AH30" s="93"/>
      <c r="AI30" s="93"/>
      <c r="AJ30" s="93"/>
      <c r="AK30" s="93"/>
      <c r="AL30" s="93"/>
      <c r="AM30" s="93"/>
      <c r="AN30" s="93"/>
      <c r="AO30" s="93"/>
      <c r="AP30" s="93"/>
      <c r="AQ30" s="93"/>
      <c r="AR30" s="93"/>
      <c r="AS30" s="93"/>
      <c r="AT30" s="93"/>
      <c r="AU30" s="93"/>
      <c r="AV30" s="93"/>
      <c r="AW30" s="93"/>
      <c r="AX30" s="93"/>
      <c r="AY30" s="93"/>
      <c r="AZ30" s="93"/>
      <c r="BA30" s="15"/>
      <c r="BB30" s="15"/>
      <c r="BC30" s="15"/>
      <c r="BD30" s="15"/>
      <c r="BE30" s="15"/>
      <c r="BF30" s="15"/>
      <c r="BG30" s="15"/>
      <c r="BH30" s="15"/>
      <c r="BI30" s="15"/>
      <c r="BJ30" s="15"/>
    </row>
    <row r="31" spans="1:64" hidden="1">
      <c r="A31" s="15"/>
      <c r="B31" s="15"/>
      <c r="C31" s="93"/>
      <c r="D31" s="93"/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3"/>
      <c r="AN31" s="93"/>
      <c r="AO31" s="93"/>
      <c r="AP31" s="93"/>
      <c r="AQ31" s="93"/>
      <c r="AR31" s="93"/>
      <c r="AS31" s="93"/>
      <c r="AT31" s="93"/>
      <c r="AU31" s="93"/>
      <c r="AV31" s="93"/>
      <c r="AW31" s="93"/>
      <c r="AX31" s="93"/>
      <c r="AY31" s="93"/>
      <c r="AZ31" s="93"/>
      <c r="BA31" s="15"/>
      <c r="BB31" s="15"/>
      <c r="BC31" s="22"/>
      <c r="BD31" s="15"/>
      <c r="BE31" s="15"/>
      <c r="BF31" s="15"/>
      <c r="BG31" s="15"/>
      <c r="BH31" s="15"/>
      <c r="BI31" s="15"/>
      <c r="BJ31" s="15"/>
    </row>
    <row r="32" spans="1:64" ht="25.5" hidden="1" customHeight="1">
      <c r="A32" s="15"/>
      <c r="B32" s="15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3"/>
      <c r="U32" s="93"/>
      <c r="V32" s="93"/>
      <c r="W32" s="93"/>
      <c r="X32" s="93"/>
      <c r="Y32" s="93"/>
      <c r="Z32" s="93"/>
      <c r="AA32" s="93"/>
      <c r="AB32" s="93"/>
      <c r="AC32" s="93"/>
      <c r="AD32" s="93"/>
      <c r="AE32" s="93"/>
      <c r="AF32" s="93"/>
      <c r="AG32" s="93"/>
      <c r="AH32" s="93"/>
      <c r="AI32" s="93"/>
      <c r="AJ32" s="93"/>
      <c r="AK32" s="93"/>
      <c r="AL32" s="93"/>
      <c r="AM32" s="93"/>
      <c r="AN32" s="93"/>
      <c r="AO32" s="93"/>
      <c r="AP32" s="93"/>
      <c r="AQ32" s="93"/>
      <c r="AR32" s="93"/>
      <c r="AS32" s="93"/>
      <c r="AT32" s="93"/>
      <c r="AU32" s="93"/>
      <c r="AV32" s="93"/>
      <c r="AW32" s="93"/>
      <c r="AX32" s="93"/>
      <c r="AY32" s="93"/>
      <c r="AZ32" s="93"/>
      <c r="BA32" s="15"/>
      <c r="BB32" s="15"/>
      <c r="BC32" s="22">
        <f>SUM(AP26:BA26)</f>
        <v>23596432.200400002</v>
      </c>
      <c r="BD32" s="22"/>
      <c r="BE32" s="15"/>
      <c r="BF32" s="15"/>
      <c r="BG32" s="15"/>
      <c r="BH32" s="15"/>
      <c r="BI32" s="15"/>
      <c r="BJ32" s="15"/>
    </row>
    <row r="33" spans="1:62" hidden="1">
      <c r="A33" s="15"/>
      <c r="B33" s="15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93"/>
      <c r="AA33" s="93"/>
      <c r="AB33" s="93"/>
      <c r="AC33" s="93"/>
      <c r="AD33" s="93"/>
      <c r="AE33" s="93"/>
      <c r="AF33" s="93"/>
      <c r="AG33" s="93"/>
      <c r="AH33" s="93"/>
      <c r="AI33" s="93"/>
      <c r="AJ33" s="93"/>
      <c r="AK33" s="93"/>
      <c r="AL33" s="93"/>
      <c r="AM33" s="93"/>
      <c r="AN33" s="93"/>
      <c r="AO33" s="93"/>
      <c r="AP33" s="93"/>
      <c r="AQ33" s="93"/>
      <c r="AR33" s="93"/>
      <c r="AS33" s="93"/>
      <c r="AT33" s="93"/>
      <c r="AU33" s="93"/>
      <c r="AV33" s="93"/>
      <c r="AW33" s="93"/>
      <c r="AX33" s="93"/>
      <c r="AY33" s="93"/>
      <c r="AZ33" s="93"/>
      <c r="BA33" s="15"/>
      <c r="BB33" s="15"/>
      <c r="BC33" s="22">
        <f>SUM(AP26:BA26)</f>
        <v>23596432.200400002</v>
      </c>
      <c r="BD33" s="15"/>
      <c r="BE33" s="15"/>
      <c r="BF33" s="15"/>
      <c r="BG33" s="15"/>
      <c r="BH33" s="15"/>
      <c r="BI33" s="15"/>
      <c r="BJ33" s="15"/>
    </row>
    <row r="34" spans="1:62" hidden="1">
      <c r="A34" s="15"/>
      <c r="B34" s="15"/>
      <c r="C34" s="93"/>
      <c r="D34" s="93"/>
      <c r="E34" s="93"/>
      <c r="F34" s="93"/>
      <c r="G34" s="93"/>
      <c r="H34" s="93"/>
      <c r="I34" s="93"/>
      <c r="J34" s="93"/>
      <c r="K34" s="93"/>
      <c r="L34" s="93"/>
      <c r="M34" s="93"/>
      <c r="N34" s="93"/>
      <c r="O34" s="93"/>
      <c r="P34" s="93"/>
      <c r="Q34" s="93"/>
      <c r="R34" s="93"/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  <c r="AG34" s="93"/>
      <c r="AH34" s="93"/>
      <c r="AI34" s="93"/>
      <c r="AJ34" s="93"/>
      <c r="AK34" s="93"/>
      <c r="AL34" s="93"/>
      <c r="AM34" s="93"/>
      <c r="AN34" s="93"/>
      <c r="AO34" s="93"/>
      <c r="AP34" s="93"/>
      <c r="AQ34" s="93"/>
      <c r="AR34" s="93"/>
      <c r="AS34" s="93"/>
      <c r="AT34" s="93"/>
      <c r="AU34" s="93"/>
      <c r="AV34" s="93"/>
      <c r="AW34" s="93"/>
      <c r="AX34" s="93"/>
      <c r="AY34" s="93"/>
      <c r="AZ34" s="93"/>
      <c r="BA34" s="15"/>
      <c r="BB34" s="15"/>
      <c r="BC34" s="15"/>
      <c r="BD34" s="15"/>
      <c r="BE34" s="15"/>
      <c r="BF34" s="15"/>
      <c r="BG34" s="15"/>
      <c r="BH34" s="15"/>
      <c r="BI34" s="15"/>
      <c r="BJ34" s="15"/>
    </row>
    <row r="35" spans="1:62">
      <c r="A35" s="15"/>
      <c r="B35" s="15"/>
      <c r="C35" s="15"/>
      <c r="D35" s="15"/>
      <c r="E35" s="15"/>
      <c r="F35" s="49"/>
      <c r="G35" s="49"/>
      <c r="H35" s="49"/>
      <c r="I35" s="103" t="s">
        <v>12</v>
      </c>
      <c r="J35" s="103" t="s">
        <v>13</v>
      </c>
      <c r="K35" s="103" t="s">
        <v>14</v>
      </c>
      <c r="L35" s="103" t="s">
        <v>15</v>
      </c>
      <c r="M35" s="103" t="s">
        <v>16</v>
      </c>
      <c r="N35" s="103" t="s">
        <v>17</v>
      </c>
      <c r="O35" s="103" t="s">
        <v>18</v>
      </c>
      <c r="P35" s="103" t="s">
        <v>19</v>
      </c>
      <c r="Q35" s="103" t="s">
        <v>20</v>
      </c>
      <c r="R35" s="103" t="s">
        <v>21</v>
      </c>
      <c r="S35" s="103" t="s">
        <v>22</v>
      </c>
      <c r="T35" s="103" t="s">
        <v>23</v>
      </c>
      <c r="U35" s="104"/>
      <c r="V35" s="103"/>
      <c r="W35" s="103" t="s">
        <v>12</v>
      </c>
      <c r="X35" s="103" t="s">
        <v>13</v>
      </c>
      <c r="Y35" s="103" t="s">
        <v>14</v>
      </c>
      <c r="Z35" s="103" t="s">
        <v>15</v>
      </c>
      <c r="AA35" s="103" t="s">
        <v>16</v>
      </c>
      <c r="AB35" s="103" t="s">
        <v>17</v>
      </c>
      <c r="AC35" s="103" t="s">
        <v>18</v>
      </c>
      <c r="AD35" s="103" t="s">
        <v>19</v>
      </c>
      <c r="AE35" s="103" t="s">
        <v>20</v>
      </c>
      <c r="AF35" s="103" t="s">
        <v>21</v>
      </c>
      <c r="AG35" s="103" t="s">
        <v>22</v>
      </c>
      <c r="AH35" s="103" t="s">
        <v>23</v>
      </c>
      <c r="AI35" s="104"/>
      <c r="AJ35" s="49"/>
      <c r="AK35" s="49"/>
      <c r="AL35" s="49"/>
      <c r="AM35" s="49"/>
      <c r="AN35" s="49"/>
      <c r="AO35" s="49"/>
      <c r="AP35" s="103" t="s">
        <v>12</v>
      </c>
      <c r="AQ35" s="103" t="s">
        <v>13</v>
      </c>
      <c r="AR35" s="103" t="s">
        <v>14</v>
      </c>
      <c r="AS35" s="103" t="s">
        <v>15</v>
      </c>
      <c r="AT35" s="103" t="s">
        <v>16</v>
      </c>
      <c r="AU35" s="103" t="s">
        <v>17</v>
      </c>
      <c r="AV35" s="103" t="s">
        <v>18</v>
      </c>
      <c r="AW35" s="103" t="s">
        <v>19</v>
      </c>
      <c r="AX35" s="103" t="s">
        <v>20</v>
      </c>
      <c r="AY35" s="103" t="s">
        <v>21</v>
      </c>
      <c r="AZ35" s="103" t="s">
        <v>22</v>
      </c>
      <c r="BA35" s="103" t="s">
        <v>23</v>
      </c>
      <c r="BB35" s="49"/>
      <c r="BC35" s="50"/>
      <c r="BD35" s="49"/>
      <c r="BE35" s="15"/>
      <c r="BF35" s="15"/>
      <c r="BG35" s="15"/>
      <c r="BH35" s="15"/>
      <c r="BI35" s="15"/>
      <c r="BJ35" s="15"/>
    </row>
    <row r="36" spans="1:62" ht="24.75" customHeight="1">
      <c r="A36" s="15"/>
      <c r="B36" s="15"/>
      <c r="C36" s="15"/>
      <c r="D36" s="15"/>
      <c r="E36" s="15"/>
      <c r="F36" s="49"/>
      <c r="G36" s="49"/>
      <c r="H36" s="49"/>
      <c r="I36" s="103"/>
      <c r="J36" s="103"/>
      <c r="K36" s="103"/>
      <c r="L36" s="103"/>
      <c r="M36" s="103"/>
      <c r="N36" s="103"/>
      <c r="O36" s="103"/>
      <c r="P36" s="103"/>
      <c r="Q36" s="103"/>
      <c r="R36" s="103"/>
      <c r="S36" s="103"/>
      <c r="T36" s="103"/>
      <c r="U36" s="104"/>
      <c r="V36" s="103"/>
      <c r="W36" s="103"/>
      <c r="X36" s="103"/>
      <c r="Y36" s="103"/>
      <c r="Z36" s="103"/>
      <c r="AA36" s="103"/>
      <c r="AB36" s="103"/>
      <c r="AC36" s="103"/>
      <c r="AD36" s="103"/>
      <c r="AE36" s="103"/>
      <c r="AF36" s="103"/>
      <c r="AG36" s="103"/>
      <c r="AH36" s="103"/>
      <c r="AI36" s="104"/>
      <c r="AJ36" s="49"/>
      <c r="AK36" s="49"/>
      <c r="AL36" s="49"/>
      <c r="AM36" s="49"/>
      <c r="AN36" s="49"/>
      <c r="AO36" s="49"/>
      <c r="AP36" s="103"/>
      <c r="AQ36" s="103"/>
      <c r="AR36" s="103"/>
      <c r="AS36" s="103"/>
      <c r="AT36" s="103"/>
      <c r="AU36" s="103"/>
      <c r="AV36" s="103"/>
      <c r="AW36" s="103"/>
      <c r="AX36" s="103"/>
      <c r="AY36" s="103"/>
      <c r="AZ36" s="103"/>
      <c r="BA36" s="103"/>
      <c r="BB36" s="49"/>
      <c r="BC36" s="49">
        <v>24725.998800000001</v>
      </c>
      <c r="BD36" s="49"/>
      <c r="BE36" s="15"/>
      <c r="BF36" s="15"/>
      <c r="BG36" s="15"/>
      <c r="BH36" s="15"/>
      <c r="BI36" s="15"/>
      <c r="BJ36" s="15"/>
    </row>
    <row r="37" spans="1:62">
      <c r="A37" s="15"/>
      <c r="B37" s="15"/>
      <c r="C37" s="15"/>
      <c r="D37" s="15"/>
      <c r="E37" s="15"/>
      <c r="F37" s="49"/>
      <c r="G37" s="49"/>
      <c r="H37" s="49"/>
      <c r="I37" s="51"/>
      <c r="J37" s="51"/>
      <c r="K37" s="51"/>
      <c r="L37" s="51"/>
      <c r="M37" s="51"/>
      <c r="N37" s="51"/>
      <c r="O37" s="51">
        <v>21</v>
      </c>
      <c r="P37" s="51">
        <v>23</v>
      </c>
      <c r="Q37" s="51">
        <v>22</v>
      </c>
      <c r="R37" s="51">
        <v>21</v>
      </c>
      <c r="S37" s="51">
        <v>22</v>
      </c>
      <c r="T37" s="51">
        <v>22</v>
      </c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49"/>
      <c r="BC37" s="49"/>
      <c r="BD37" s="49"/>
      <c r="BE37" s="15"/>
      <c r="BF37" s="15"/>
      <c r="BG37" s="15"/>
      <c r="BH37" s="15"/>
      <c r="BI37" s="15"/>
      <c r="BJ37" s="15"/>
    </row>
    <row r="38" spans="1:62">
      <c r="A38" s="15"/>
      <c r="B38" s="15"/>
      <c r="C38" s="15"/>
      <c r="D38" s="15"/>
      <c r="E38" s="15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>
        <f>24717857.56/1120616</f>
        <v>22.05738411730691</v>
      </c>
      <c r="BD38" s="49"/>
      <c r="BE38" s="15"/>
      <c r="BF38" s="15"/>
      <c r="BG38" s="15"/>
      <c r="BH38" s="15"/>
      <c r="BI38" s="15"/>
      <c r="BJ38" s="15"/>
    </row>
    <row r="39" spans="1:62">
      <c r="A39" s="15"/>
      <c r="B39" s="15"/>
      <c r="C39" s="15"/>
      <c r="D39" s="15"/>
      <c r="E39" s="15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>
        <f>BB26/AI26</f>
        <v>22.493182881518045</v>
      </c>
      <c r="BD39" s="49"/>
      <c r="BE39" s="15"/>
      <c r="BF39" s="15"/>
      <c r="BG39" s="15"/>
      <c r="BH39" s="15"/>
      <c r="BI39" s="15"/>
      <c r="BJ39" s="15"/>
    </row>
    <row r="40" spans="1:62">
      <c r="A40" s="15"/>
      <c r="B40" s="15"/>
      <c r="C40" s="15"/>
      <c r="D40" s="15"/>
      <c r="E40" s="15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15"/>
      <c r="BF40" s="15"/>
      <c r="BG40" s="15"/>
      <c r="BH40" s="15"/>
      <c r="BI40" s="15"/>
      <c r="BJ40" s="15"/>
    </row>
    <row r="41" spans="1:62">
      <c r="A41" s="15"/>
      <c r="B41" s="15"/>
      <c r="C41" s="15"/>
      <c r="D41" s="15"/>
      <c r="E41" s="15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15"/>
      <c r="BF41" s="15"/>
      <c r="BG41" s="15"/>
      <c r="BH41" s="15"/>
      <c r="BI41" s="15"/>
      <c r="BJ41" s="15"/>
    </row>
    <row r="42" spans="1:62">
      <c r="A42" s="15"/>
      <c r="B42" s="15"/>
      <c r="C42" s="15"/>
      <c r="D42" s="15"/>
      <c r="E42" s="15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15"/>
      <c r="BF42" s="15"/>
      <c r="BG42" s="15"/>
      <c r="BH42" s="15"/>
      <c r="BI42" s="15"/>
      <c r="BJ42" s="15"/>
    </row>
    <row r="43" spans="1:62">
      <c r="A43" s="15"/>
      <c r="B43" s="15"/>
      <c r="C43" s="15"/>
      <c r="D43" s="15"/>
      <c r="E43" s="15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50">
        <f>AV23+AW23+AX23+AY23+AZ23+BA23</f>
        <v>466389.86800000002</v>
      </c>
      <c r="BD43" s="49"/>
      <c r="BE43" s="15"/>
      <c r="BF43" s="15"/>
      <c r="BG43" s="15"/>
      <c r="BH43" s="15"/>
      <c r="BI43" s="15"/>
      <c r="BJ43" s="15"/>
    </row>
    <row r="44" spans="1:62">
      <c r="A44" s="15"/>
      <c r="B44" s="15"/>
      <c r="C44" s="15"/>
      <c r="D44" s="15"/>
      <c r="E44" s="15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50"/>
      <c r="BD44" s="49"/>
      <c r="BE44" s="15"/>
      <c r="BF44" s="15"/>
      <c r="BG44" s="15"/>
      <c r="BH44" s="15"/>
      <c r="BI44" s="15"/>
      <c r="BJ44" s="15"/>
    </row>
    <row r="45" spans="1:62">
      <c r="A45" s="15"/>
      <c r="B45" s="15"/>
      <c r="C45" s="15"/>
      <c r="D45" s="15"/>
      <c r="E45" s="15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15"/>
      <c r="BF45" s="15"/>
      <c r="BG45" s="15"/>
      <c r="BH45" s="15"/>
      <c r="BI45" s="15"/>
      <c r="BJ45" s="15"/>
    </row>
    <row r="46" spans="1:62">
      <c r="A46" s="15"/>
      <c r="B46" s="15"/>
      <c r="C46" s="15"/>
      <c r="D46" s="15"/>
      <c r="E46" s="15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15"/>
      <c r="BF46" s="15"/>
      <c r="BG46" s="15"/>
      <c r="BH46" s="15"/>
      <c r="BI46" s="15"/>
      <c r="BJ46" s="15"/>
    </row>
    <row r="47" spans="1:62">
      <c r="A47" s="15"/>
      <c r="B47" s="15"/>
      <c r="C47" s="15"/>
      <c r="D47" s="15"/>
      <c r="E47" s="15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15"/>
      <c r="BF47" s="15"/>
      <c r="BG47" s="15"/>
      <c r="BH47" s="15"/>
      <c r="BI47" s="15"/>
      <c r="BJ47" s="15"/>
    </row>
    <row r="48" spans="1:62">
      <c r="A48" s="15"/>
      <c r="B48" s="15"/>
      <c r="C48" s="15"/>
      <c r="D48" s="15"/>
      <c r="E48" s="15"/>
      <c r="F48" s="49"/>
      <c r="G48" s="49"/>
      <c r="H48" s="49"/>
      <c r="I48" s="49"/>
      <c r="J48" s="130">
        <f>Z23+AA23+AB23+AC23+AD23+AE23+AF23+AG23+AH23</f>
        <v>29859.200000000001</v>
      </c>
      <c r="K48" s="129"/>
      <c r="L48" s="129"/>
      <c r="M48" s="129"/>
      <c r="N48" s="129"/>
      <c r="O48" s="129"/>
      <c r="P48" s="129"/>
      <c r="Q48" s="49"/>
      <c r="R48" s="49"/>
      <c r="S48" s="130">
        <f>W23+X23+Y23</f>
        <v>12074.4</v>
      </c>
      <c r="T48" s="129"/>
      <c r="U48" s="129"/>
      <c r="V48" s="129"/>
      <c r="W48" s="129"/>
      <c r="X48" s="129"/>
      <c r="Y48" s="129"/>
      <c r="Z48" s="49"/>
      <c r="AA48" s="49"/>
      <c r="AB48" s="49"/>
      <c r="AC48" s="49"/>
      <c r="AD48" s="49"/>
      <c r="AE48" s="49"/>
      <c r="AF48" s="130">
        <f>AS23+AT23+AU23+AV23+AW23+AX23+AY23+AZ23+BA23</f>
        <v>697272.52</v>
      </c>
      <c r="AG48" s="129"/>
      <c r="AH48" s="129"/>
      <c r="AI48" s="129"/>
      <c r="AJ48" s="129"/>
      <c r="AK48" s="129"/>
      <c r="AL48" s="129"/>
      <c r="AM48" s="12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15"/>
      <c r="BF48" s="15"/>
      <c r="BG48" s="15"/>
      <c r="BH48" s="15"/>
      <c r="BI48" s="15"/>
      <c r="BJ48" s="15"/>
    </row>
    <row r="49" spans="1:62">
      <c r="A49" s="15"/>
      <c r="B49" s="15"/>
      <c r="C49" s="15"/>
      <c r="D49" s="15"/>
      <c r="E49" s="15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15"/>
      <c r="BF49" s="15"/>
      <c r="BG49" s="15"/>
      <c r="BH49" s="15"/>
      <c r="BI49" s="15"/>
      <c r="BJ49" s="15"/>
    </row>
    <row r="50" spans="1:62">
      <c r="A50" s="15"/>
      <c r="B50" s="15"/>
      <c r="C50" s="15"/>
      <c r="D50" s="15"/>
      <c r="E50" s="15"/>
      <c r="F50" s="49"/>
      <c r="G50" s="49"/>
      <c r="H50" s="49"/>
      <c r="I50" s="49"/>
      <c r="J50" s="49"/>
      <c r="K50" s="49"/>
      <c r="L50" s="129">
        <v>29.57</v>
      </c>
      <c r="M50" s="129"/>
      <c r="N50" s="129"/>
      <c r="O50" s="129"/>
      <c r="P50" s="49"/>
      <c r="Q50" s="49"/>
      <c r="R50" s="49"/>
      <c r="S50" s="49"/>
      <c r="T50" s="129">
        <v>16.39</v>
      </c>
      <c r="U50" s="129"/>
      <c r="V50" s="129"/>
      <c r="W50" s="129"/>
      <c r="X50" s="129"/>
      <c r="Y50" s="49"/>
      <c r="Z50" s="49"/>
      <c r="AA50" s="49"/>
      <c r="AB50" s="49"/>
      <c r="AC50" s="49"/>
      <c r="AD50" s="49"/>
      <c r="AE50" s="49"/>
      <c r="AF50" s="129">
        <f>S48*T50</f>
        <v>197899.416</v>
      </c>
      <c r="AG50" s="129"/>
      <c r="AH50" s="129"/>
      <c r="AI50" s="129"/>
      <c r="AJ50" s="129"/>
      <c r="AK50" s="129"/>
      <c r="AL50" s="129"/>
      <c r="AM50" s="12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15"/>
      <c r="BF50" s="15"/>
      <c r="BG50" s="15"/>
      <c r="BH50" s="15"/>
      <c r="BI50" s="15"/>
      <c r="BJ50" s="15"/>
    </row>
    <row r="51" spans="1:62">
      <c r="A51" s="15"/>
      <c r="B51" s="15"/>
      <c r="C51" s="15"/>
      <c r="D51" s="15"/>
      <c r="E51" s="15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  <c r="BE51" s="15"/>
      <c r="BF51" s="15"/>
      <c r="BG51" s="15"/>
      <c r="BH51" s="15"/>
      <c r="BI51" s="15"/>
      <c r="BJ51" s="15"/>
    </row>
    <row r="52" spans="1:62">
      <c r="A52" s="15"/>
      <c r="B52" s="15"/>
      <c r="C52" s="15"/>
      <c r="D52" s="15"/>
      <c r="E52" s="15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15"/>
      <c r="BF52" s="15"/>
      <c r="BG52" s="15"/>
      <c r="BH52" s="15"/>
      <c r="BI52" s="15"/>
      <c r="BJ52" s="15"/>
    </row>
    <row r="53" spans="1:62">
      <c r="A53" s="15"/>
      <c r="B53" s="15"/>
      <c r="C53" s="15"/>
      <c r="D53" s="15"/>
      <c r="E53" s="15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129">
        <f>AF48+AF50</f>
        <v>895171.93599999999</v>
      </c>
      <c r="AG53" s="129"/>
      <c r="AH53" s="129"/>
      <c r="AI53" s="129"/>
      <c r="AJ53" s="129"/>
      <c r="AK53" s="129"/>
      <c r="AL53" s="129"/>
      <c r="AM53" s="12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15"/>
      <c r="BF53" s="15"/>
      <c r="BG53" s="15"/>
      <c r="BH53" s="15"/>
      <c r="BI53" s="15"/>
      <c r="BJ53" s="15"/>
    </row>
    <row r="54" spans="1:62">
      <c r="A54" s="15"/>
      <c r="B54" s="15"/>
      <c r="C54" s="15"/>
      <c r="D54" s="15"/>
      <c r="E54" s="15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  <c r="BE54" s="15"/>
      <c r="BF54" s="15"/>
      <c r="BG54" s="15"/>
      <c r="BH54" s="15"/>
      <c r="BI54" s="15"/>
      <c r="BJ54" s="15"/>
    </row>
    <row r="55" spans="1:62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</row>
  </sheetData>
  <mergeCells count="182">
    <mergeCell ref="AF53:AM53"/>
    <mergeCell ref="AY35:AY36"/>
    <mergeCell ref="AZ35:AZ36"/>
    <mergeCell ref="BA35:BA36"/>
    <mergeCell ref="J48:P48"/>
    <mergeCell ref="L50:O50"/>
    <mergeCell ref="S48:Y48"/>
    <mergeCell ref="T50:X50"/>
    <mergeCell ref="AF48:AM48"/>
    <mergeCell ref="AF50:AM50"/>
    <mergeCell ref="AP35:AP36"/>
    <mergeCell ref="AQ35:AQ36"/>
    <mergeCell ref="AR35:AR36"/>
    <mergeCell ref="AS35:AS36"/>
    <mergeCell ref="AT35:AT36"/>
    <mergeCell ref="AU35:AU36"/>
    <mergeCell ref="AV35:AV36"/>
    <mergeCell ref="AW35:AW36"/>
    <mergeCell ref="AX35:AX36"/>
    <mergeCell ref="AI35:AI36"/>
    <mergeCell ref="AC35:AC36"/>
    <mergeCell ref="AD35:AD36"/>
    <mergeCell ref="AE35:AE36"/>
    <mergeCell ref="AF35:AF36"/>
    <mergeCell ref="AA23:AA24"/>
    <mergeCell ref="AB23:AB24"/>
    <mergeCell ref="AC23:AC24"/>
    <mergeCell ref="AY23:AY24"/>
    <mergeCell ref="AZ23:AZ24"/>
    <mergeCell ref="BA23:BA24"/>
    <mergeCell ref="BB23:BB24"/>
    <mergeCell ref="AM23:AM24"/>
    <mergeCell ref="AJ23:AK24"/>
    <mergeCell ref="AP23:AP24"/>
    <mergeCell ref="AQ23:AQ24"/>
    <mergeCell ref="AR23:AR24"/>
    <mergeCell ref="AS23:AS24"/>
    <mergeCell ref="AT23:AT24"/>
    <mergeCell ref="AU23:AU24"/>
    <mergeCell ref="AV23:AV24"/>
    <mergeCell ref="AW23:AW24"/>
    <mergeCell ref="AX23:AX24"/>
    <mergeCell ref="AL23:AL24"/>
    <mergeCell ref="A23:A24"/>
    <mergeCell ref="B23:B24"/>
    <mergeCell ref="C23:C24"/>
    <mergeCell ref="D23:D24"/>
    <mergeCell ref="E23:E24"/>
    <mergeCell ref="G23:G24"/>
    <mergeCell ref="I23:I24"/>
    <mergeCell ref="J23:J24"/>
    <mergeCell ref="AH35:AH36"/>
    <mergeCell ref="AD23:AD24"/>
    <mergeCell ref="AE23:AE24"/>
    <mergeCell ref="AF23:AF24"/>
    <mergeCell ref="AG23:AG24"/>
    <mergeCell ref="AH23:AH24"/>
    <mergeCell ref="I35:I36"/>
    <mergeCell ref="J35:J36"/>
    <mergeCell ref="K35:K36"/>
    <mergeCell ref="L35:L36"/>
    <mergeCell ref="M35:M36"/>
    <mergeCell ref="K23:K24"/>
    <mergeCell ref="L23:L24"/>
    <mergeCell ref="M23:M24"/>
    <mergeCell ref="N23:N24"/>
    <mergeCell ref="O23:O24"/>
    <mergeCell ref="AG35:AG36"/>
    <mergeCell ref="X35:X36"/>
    <mergeCell ref="Y35:Y36"/>
    <mergeCell ref="Z35:Z36"/>
    <mergeCell ref="AA35:AA36"/>
    <mergeCell ref="AB35:AB36"/>
    <mergeCell ref="C31:AZ31"/>
    <mergeCell ref="C32:AZ32"/>
    <mergeCell ref="C33:AZ33"/>
    <mergeCell ref="C34:AZ34"/>
    <mergeCell ref="S35:S36"/>
    <mergeCell ref="T35:T36"/>
    <mergeCell ref="U35:U36"/>
    <mergeCell ref="V35:V36"/>
    <mergeCell ref="W35:W36"/>
    <mergeCell ref="N35:N36"/>
    <mergeCell ref="O35:O36"/>
    <mergeCell ref="P35:P36"/>
    <mergeCell ref="Q35:Q36"/>
    <mergeCell ref="R35:R36"/>
    <mergeCell ref="C30:AZ30"/>
    <mergeCell ref="A26:G26"/>
    <mergeCell ref="Z28:AE28"/>
    <mergeCell ref="AY28:BB28"/>
    <mergeCell ref="AU28:AX28"/>
    <mergeCell ref="AZ29:BB29"/>
    <mergeCell ref="AH28:AQ28"/>
    <mergeCell ref="Q28:T28"/>
    <mergeCell ref="E28:J28"/>
    <mergeCell ref="AJ26:AN26"/>
    <mergeCell ref="AI4:BB4"/>
    <mergeCell ref="AJ19:AN19"/>
    <mergeCell ref="AJ22:AN22"/>
    <mergeCell ref="AJ25:AN25"/>
    <mergeCell ref="AJ11:AN11"/>
    <mergeCell ref="AJ12:AN12"/>
    <mergeCell ref="AJ13:AN13"/>
    <mergeCell ref="AJ14:AN14"/>
    <mergeCell ref="AJ15:AN15"/>
    <mergeCell ref="AJ16:AN16"/>
    <mergeCell ref="AJ18:AN18"/>
    <mergeCell ref="AJ21:AN21"/>
    <mergeCell ref="AI23:AI24"/>
    <mergeCell ref="AQ2:BB2"/>
    <mergeCell ref="AQ3:BB3"/>
    <mergeCell ref="BB9:BB10"/>
    <mergeCell ref="AO8:BB8"/>
    <mergeCell ref="A6:BB6"/>
    <mergeCell ref="A5:BB5"/>
    <mergeCell ref="AV9:AV10"/>
    <mergeCell ref="AW9:AW10"/>
    <mergeCell ref="AX9:AX10"/>
    <mergeCell ref="AY9:AY10"/>
    <mergeCell ref="AZ9:AZ10"/>
    <mergeCell ref="A8:A10"/>
    <mergeCell ref="B8:B10"/>
    <mergeCell ref="C8:C10"/>
    <mergeCell ref="D8:D10"/>
    <mergeCell ref="E8:E10"/>
    <mergeCell ref="R9:R10"/>
    <mergeCell ref="S9:S10"/>
    <mergeCell ref="W9:W10"/>
    <mergeCell ref="AJ8:AN10"/>
    <mergeCell ref="R4:X4"/>
    <mergeCell ref="BA9:BA10"/>
    <mergeCell ref="AO9:AO10"/>
    <mergeCell ref="AQ9:AQ10"/>
    <mergeCell ref="AT1:BB1"/>
    <mergeCell ref="C29:AY29"/>
    <mergeCell ref="F8:F10"/>
    <mergeCell ref="U9:U10"/>
    <mergeCell ref="M9:M10"/>
    <mergeCell ref="N9:N10"/>
    <mergeCell ref="O9:O10"/>
    <mergeCell ref="P9:P10"/>
    <mergeCell ref="V8:AI8"/>
    <mergeCell ref="V9:V10"/>
    <mergeCell ref="X9:X10"/>
    <mergeCell ref="Y9:Y10"/>
    <mergeCell ref="G8:G10"/>
    <mergeCell ref="H9:H10"/>
    <mergeCell ref="J9:J10"/>
    <mergeCell ref="T9:T10"/>
    <mergeCell ref="I9:I10"/>
    <mergeCell ref="AP9:AP10"/>
    <mergeCell ref="Z9:Z10"/>
    <mergeCell ref="AA9:AA10"/>
    <mergeCell ref="AB9:AB10"/>
    <mergeCell ref="K9:K10"/>
    <mergeCell ref="L9:L10"/>
    <mergeCell ref="Q9:Q10"/>
    <mergeCell ref="BE12:BE15"/>
    <mergeCell ref="BC23:BC24"/>
    <mergeCell ref="H8:U8"/>
    <mergeCell ref="AR9:AR10"/>
    <mergeCell ref="AS9:AS10"/>
    <mergeCell ref="AT9:AT10"/>
    <mergeCell ref="AC9:AC10"/>
    <mergeCell ref="AD9:AD10"/>
    <mergeCell ref="AE9:AE10"/>
    <mergeCell ref="AU9:AU10"/>
    <mergeCell ref="AF9:AF10"/>
    <mergeCell ref="AG9:AG10"/>
    <mergeCell ref="AH9:AH10"/>
    <mergeCell ref="AI9:AI10"/>
    <mergeCell ref="P23:P24"/>
    <mergeCell ref="Q23:Q24"/>
    <mergeCell ref="R23:R24"/>
    <mergeCell ref="S23:S24"/>
    <mergeCell ref="T23:T24"/>
    <mergeCell ref="U23:U24"/>
    <mergeCell ref="W23:W24"/>
    <mergeCell ref="X23:X24"/>
    <mergeCell ref="Y23:Y24"/>
    <mergeCell ref="Z23:Z24"/>
  </mergeCells>
  <pageMargins left="3.937007874015748E-2" right="3.937007874015748E-2" top="0.15748031496062992" bottom="0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2022-09-29T04:06:02Z</dcterms:modified>
</cp:coreProperties>
</file>